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inansiјski plan 2019" sheetId="1" r:id="rId1"/>
    <sheet name="sopstveni prihodi" sheetId="2" r:id="rId2"/>
  </sheets>
  <definedNames/>
  <calcPr fullCalcOnLoad="1"/>
</workbook>
</file>

<file path=xl/sharedStrings.xml><?xml version="1.0" encoding="utf-8"?>
<sst xmlns="http://schemas.openxmlformats.org/spreadsheetml/2006/main" count="310" uniqueCount="211">
  <si>
    <t>Шумадијска 12а</t>
  </si>
  <si>
    <t>НОВИ  САД</t>
  </si>
  <si>
    <t>Економска класификација</t>
  </si>
  <si>
    <t>ОПИС</t>
  </si>
  <si>
    <t>УКУПНО</t>
  </si>
  <si>
    <t>ГРАД</t>
  </si>
  <si>
    <t>Сопствена</t>
  </si>
  <si>
    <t>УКУПНО ПРИХОДА</t>
  </si>
  <si>
    <t>Приход  - трошак</t>
  </si>
  <si>
    <t>Приход  - издатак</t>
  </si>
  <si>
    <t>УКУПНИ РАСХОДИ (4 + 5)</t>
  </si>
  <si>
    <t>ТЕКУЋИ РАСХОДИ</t>
  </si>
  <si>
    <t>ТЕКУЋИ ИЗДАЦИ</t>
  </si>
  <si>
    <t>РАСХОДИ ЗАПОСЛЕНИХ</t>
  </si>
  <si>
    <t>Зарадe запослених</t>
  </si>
  <si>
    <t>Бруто зарада запослених</t>
  </si>
  <si>
    <t>Допринос</t>
  </si>
  <si>
    <t>Допринос за ПИО</t>
  </si>
  <si>
    <t>Допринос за здравство</t>
  </si>
  <si>
    <t>Допринос за незапослене</t>
  </si>
  <si>
    <t>НАКНАДЕ У НАТУРИ</t>
  </si>
  <si>
    <t>НАКНАДЕ ТРОШКОВА ЗА ЗАПОСЛЕНЕ</t>
  </si>
  <si>
    <t>НАГРАДЕ ЗАПОСЛЕНИМА</t>
  </si>
  <si>
    <t>СТАЛНИ ТРОШКОВИ</t>
  </si>
  <si>
    <t>Трошкови платног промета</t>
  </si>
  <si>
    <t>Енергетске услуге</t>
  </si>
  <si>
    <t>Централно грејање</t>
  </si>
  <si>
    <t>Комуналне услуге</t>
  </si>
  <si>
    <t>Дератизација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</si>
  <si>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</si>
  <si>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</si>
  <si>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</si>
  <si>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</si>
  <si>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 путовања ученика</t>
  </si>
  <si>
    <t>Превоз ученика</t>
  </si>
  <si>
    <t>УСЛУГЕ ПО УГОВОРУ</t>
  </si>
  <si>
    <t>Компјутерске услуге</t>
  </si>
  <si>
    <t>Издаци за стручне испите</t>
  </si>
  <si>
    <t>Услуге информисања</t>
  </si>
  <si>
    <t>Стручне услуге</t>
  </si>
  <si>
    <t xml:space="preserve">Репрезентација </t>
  </si>
  <si>
    <t xml:space="preserve">Поклони 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</si>
  <si>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</si>
  <si>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</si>
  <si>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</si>
  <si>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</si>
  <si>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 xml:space="preserve">Услуге очувања животне средине и науке  </t>
  </si>
  <si>
    <t>Остале специјализоване услуге</t>
  </si>
  <si>
    <t>ТЕКУЋЕ ПОПРАВКЕ И ОДРЖАВАЊЕ</t>
  </si>
  <si>
    <t>Текуће поправке и одрж. зграда и објеката у образовању</t>
  </si>
  <si>
    <t>Зидарски радови</t>
  </si>
  <si>
    <t>Столарски радови</t>
  </si>
  <si>
    <t>Молерски радови</t>
  </si>
  <si>
    <t>Радови на крову</t>
  </si>
  <si>
    <t>Електричне инсталације</t>
  </si>
  <si>
    <t>Остали радови</t>
  </si>
  <si>
    <t>Текуће поправке и одрж. опреме</t>
  </si>
  <si>
    <t>Механичке поправке</t>
  </si>
  <si>
    <t>Административна опрема</t>
  </si>
  <si>
    <t>Намештај</t>
  </si>
  <si>
    <t>Рачунарска опрема</t>
  </si>
  <si>
    <t>Биротехничка опрема</t>
  </si>
  <si>
    <t>Опрема за спорт</t>
  </si>
  <si>
    <t>МАТЕРИЈАЛ</t>
  </si>
  <si>
    <t>Административни материјал</t>
  </si>
  <si>
    <t>Канцеларијски материјал</t>
  </si>
  <si>
    <t>Радна одела и униформе</t>
  </si>
  <si>
    <t>Остали административни материјал</t>
  </si>
  <si>
    <t>Материјали за саобраћај</t>
  </si>
  <si>
    <t>Бензин</t>
  </si>
  <si>
    <t>Остали материјал за саобраћајна средства</t>
  </si>
  <si>
    <t>Материјали за образ. културу и спорт</t>
  </si>
  <si>
    <t>Материјали за посебне намене</t>
  </si>
  <si>
    <t>Накнаде из буџета за образовање, културу и спорт</t>
  </si>
  <si>
    <t>Ученичке награде</t>
  </si>
  <si>
    <t>ОБАВЕЗНЕ ТАКСЕ, ПОРЕЗИ И КАЗНЕ</t>
  </si>
  <si>
    <t>Остали порези</t>
  </si>
  <si>
    <t>Обавезне таксе</t>
  </si>
  <si>
    <t xml:space="preserve">Нов. казне и пенали по реш. суда </t>
  </si>
  <si>
    <t>ЗГРАДЕ И ГРАЂЕВИНСКИ ОБЈЕКТИ</t>
  </si>
  <si>
    <t>Изградња зграда и објеката</t>
  </si>
  <si>
    <t>Капитално одржавање објекта за образовање</t>
  </si>
  <si>
    <t>Пројектно планирање</t>
  </si>
  <si>
    <t>Пројектна документација</t>
  </si>
  <si>
    <t>МАШИНЕ И ОПРЕМА</t>
  </si>
  <si>
    <t>Опрема за саобраћај</t>
  </si>
  <si>
    <t>Аутомобили</t>
  </si>
  <si>
    <t>Камиони</t>
  </si>
  <si>
    <t>Мотоцикли</t>
  </si>
  <si>
    <t>Телефонске централе</t>
  </si>
  <si>
    <t>Телефони</t>
  </si>
  <si>
    <t>Мобилни телефони</t>
  </si>
  <si>
    <t>Електронска опрема</t>
  </si>
  <si>
    <t>Опрема за домаћинство</t>
  </si>
  <si>
    <t>Опрема за образовање, културу и спорт</t>
  </si>
  <si>
    <t xml:space="preserve">НЕМАТЕРИЈАЛНА ИМОВИНА </t>
  </si>
  <si>
    <t>Књиге у библиотеци</t>
  </si>
  <si>
    <t>Образовни профил  IV  степена</t>
  </si>
  <si>
    <t>Образовни профил  III   степена</t>
  </si>
  <si>
    <t xml:space="preserve">Образовни профил  V   степена </t>
  </si>
  <si>
    <t>Упис</t>
  </si>
  <si>
    <t>Испит</t>
  </si>
  <si>
    <t>Цена</t>
  </si>
  <si>
    <t>Уписа</t>
  </si>
  <si>
    <t>Испита</t>
  </si>
  <si>
    <t>Укупно</t>
  </si>
  <si>
    <t>( 3 * 5 )</t>
  </si>
  <si>
    <t>( 3 * 4 * 6 )</t>
  </si>
  <si>
    <t>Испит са писменим задатком</t>
  </si>
  <si>
    <t>Испит из практичне наставе</t>
  </si>
  <si>
    <t>Завршни испит</t>
  </si>
  <si>
    <t>Матурски испит</t>
  </si>
  <si>
    <t>Обнова године</t>
  </si>
  <si>
    <t>Специјалистички испит</t>
  </si>
  <si>
    <t>Рб.</t>
  </si>
  <si>
    <t>Број ученика -  кандидата</t>
  </si>
  <si>
    <t>Екон класифи-кација</t>
  </si>
  <si>
    <t>ОДОБРЕНА КВОТА УПИСА УЧЕНИКА ОД СТРАНЕ ОСНИВАЧА</t>
  </si>
  <si>
    <t>ОК "ВОША"</t>
  </si>
  <si>
    <t>ДУ "БРАНКОВО КОЛО"</t>
  </si>
  <si>
    <t>Сати  /  недељно</t>
  </si>
  <si>
    <t>Недеље</t>
  </si>
  <si>
    <t>Цена сата</t>
  </si>
  <si>
    <t>Укупно:</t>
  </si>
  <si>
    <t>ЗАКУП ФИСКУЛТУРНЕ САЛЕ</t>
  </si>
  <si>
    <t>Структура прихода сопствених прихода</t>
  </si>
  <si>
    <t>Донације</t>
  </si>
  <si>
    <t>Осигурање зграде  и опреме</t>
  </si>
  <si>
    <t>Осигурање ризик делатности</t>
  </si>
  <si>
    <t>Осигурање ученика</t>
  </si>
  <si>
    <t>ОПРЕМА ЗА ЈАВНУ БЕЗБЕДНОСТ</t>
  </si>
  <si>
    <t>ЖОК "СЛАВИЈА"</t>
  </si>
  <si>
    <t>Опрема за јавну безбедност</t>
  </si>
  <si>
    <t xml:space="preserve">Приход од ауто школе се непланира због тренутне ситуације и рада са ученицима  -  нема капатицитета </t>
  </si>
  <si>
    <t>за рад са трећим лицима.</t>
  </si>
  <si>
    <t>Планирани приход сопствених средатава</t>
  </si>
  <si>
    <t>Опрема за образовање</t>
  </si>
  <si>
    <t>ХТЗ опрема</t>
  </si>
  <si>
    <t>Стручна литература за редовне потребе запослених</t>
  </si>
  <si>
    <t>Потрошни материјал</t>
  </si>
  <si>
    <t>КАЗНЕ ЗА КАШЊЕЊЕ</t>
  </si>
  <si>
    <t>Казне за кашњење</t>
  </si>
  <si>
    <t xml:space="preserve"> </t>
  </si>
  <si>
    <t>Услуге за домаћинство и угоститељство</t>
  </si>
  <si>
    <t>Угоститељске услуге</t>
  </si>
  <si>
    <t>Опрема за комуникацију</t>
  </si>
  <si>
    <t xml:space="preserve">Рачунарска опрема </t>
  </si>
  <si>
    <t>Саша Станковић</t>
  </si>
  <si>
    <r>
      <t>Саобраћајна школа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,,ПИНКИ"</t>
    </r>
  </si>
  <si>
    <t>,,SEAVUS" DOO</t>
  </si>
  <si>
    <t>ЖОК "ФУТОГ"</t>
  </si>
  <si>
    <t>ЂОРЂЕ ПЕТРОВИЋ</t>
  </si>
  <si>
    <t>Председник Школског одбора</t>
  </si>
  <si>
    <t xml:space="preserve">Стручне услуге </t>
  </si>
  <si>
    <t>Радови на водоводу и канализацији</t>
  </si>
  <si>
    <t>Радови  на комуникацијским инсталацијама</t>
  </si>
  <si>
    <t>Медицински и лабораторијски материјали</t>
  </si>
  <si>
    <t>ИЗДАЦИ ЗА НЕФИНАНСИЈСКУ ИМОВИНУ</t>
  </si>
  <si>
    <t>ФИНАНСИЈСКИ ПЛАН ЗА 2019 ГОДИНУ</t>
  </si>
  <si>
    <t>Финансијски план за 2019</t>
  </si>
  <si>
    <t>У Новом Саду , 30.01.2019. године</t>
  </si>
  <si>
    <t>Одвоз отпада</t>
  </si>
  <si>
    <t>Превоз на посао и са посла - маркице</t>
  </si>
  <si>
    <t>Поклони за децу запослених</t>
  </si>
  <si>
    <t>СОЦИЈАЛНА ДАВАЊА ЗАПОСЛЕНИМА</t>
  </si>
  <si>
    <t>Отпремнине и помоћи</t>
  </si>
  <si>
    <t>Помоћ у случају смрти запосленог или чл.уже породице</t>
  </si>
  <si>
    <t>Помоћ у медигинском лечењу запосленог или члана уже породице</t>
  </si>
  <si>
    <t>Помоћ у медигинском лечењу запосленог или чланова уже породице</t>
  </si>
  <si>
    <t>Накнаде трошкова за превоз на посао и са посла</t>
  </si>
  <si>
    <t>Јубиларне награде</t>
  </si>
  <si>
    <t>Услуге за електричну енергију</t>
  </si>
  <si>
    <t>Услуге водовода и канализације</t>
  </si>
  <si>
    <t>Димњачарске услуге</t>
  </si>
  <si>
    <t>Осигурање од одговорности према трећим лицима - обавезно осигурање регистрација</t>
  </si>
  <si>
    <t>Осигурање запослених у случају несреће на раду</t>
  </si>
  <si>
    <t>Трошкови службених путовања у земљи</t>
  </si>
  <si>
    <t>Трошкови дневница ( исхране ) на службеном путу</t>
  </si>
  <si>
    <t>Трошкови превоза на службеном путу у земљи</t>
  </si>
  <si>
    <t>Трошкови смештаја на службеном путу</t>
  </si>
  <si>
    <t>Трошкови службених путовања у иностранство</t>
  </si>
  <si>
    <t>Трошкови дневница за службени пут у иностранство</t>
  </si>
  <si>
    <t>Трошкови превоза за службени пут у иностранство</t>
  </si>
  <si>
    <t>Трошкови смештаја на службеном путу у иностранство</t>
  </si>
  <si>
    <t>Трош.путовања ученика који учествују на републичким и међународним такмичењима</t>
  </si>
  <si>
    <t>Услуге образовања и усавршавања запослених</t>
  </si>
  <si>
    <t>Котизација за семинаре</t>
  </si>
  <si>
    <t>Услуге очувања животне средине</t>
  </si>
  <si>
    <t>Текуће поправке и одржавање опреме за саобраћај</t>
  </si>
  <si>
    <t>Лимарски радови на возилима</t>
  </si>
  <si>
    <t>Текуће поправке и одржавање административне опреме</t>
  </si>
  <si>
    <t>Остале поправке и одржавање административне опреме</t>
  </si>
  <si>
    <t>Текуће поправке и одржавање опреме за образовање</t>
  </si>
  <si>
    <t>Текуће поправке и одржавање опреме за образовање, културу и спорт</t>
  </si>
  <si>
    <t>Текуће поправке и одржавање опреме за спорт</t>
  </si>
  <si>
    <t>Цвеће и зеленило</t>
  </si>
  <si>
    <t>Материјали за образовање и усавршавање запослених</t>
  </si>
  <si>
    <t>Дизел гориво</t>
  </si>
  <si>
    <t xml:space="preserve">Материјали за одржавање хигијене </t>
  </si>
  <si>
    <t>Остали материјали за посебне намене</t>
  </si>
  <si>
    <t>НАКНАДЕ ЗА СОЦИЈАЛНУ ЗАШТИТУ ИЗ БУЏЕТА</t>
  </si>
  <si>
    <t>ПОРЕЗИ, ОБАВЕЗНЕ ТАКСЕ, КАЗНЕ</t>
  </si>
  <si>
    <t>Објекти за потребе образовања</t>
  </si>
  <si>
    <t>Капитално одржавање зграда и објеката</t>
  </si>
  <si>
    <t>Бродови и чамци</t>
  </si>
  <si>
    <t>Штампачи</t>
  </si>
  <si>
    <t>Мреже</t>
  </si>
  <si>
    <t xml:space="preserve">Фотографска опрема </t>
  </si>
  <si>
    <t>Компјутерски софтвер</t>
  </si>
  <si>
    <t>ПРОГНОЗА УПИСА УЧЕНИКА У 2019 ГОДИНУ</t>
  </si>
  <si>
    <t>МИЛОШ ВЕСЕЛИЋ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</si>
</sst>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Д_и_н_."/>
    <numFmt numFmtId="173" formatCode="#,##0\ _Д_и_н_."/>
    <numFmt numFmtId="174" formatCode="_-* #,##0.00\ _D_i_n_._-;\-* #,##0.00\ _D_i_n_._-;_-* &quot;-&quot;??\ _D_i_n_._-;_-@_-"/>
    <numFmt numFmtId="175" formatCode="&quot;$&quot;#,##0.00"/>
    <numFmt numFmtId="176" formatCode="0.000"/>
    <numFmt numFmtId="177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1" fontId="1" fillId="33" borderId="13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vertical="center" wrapText="1"/>
    </xf>
    <xf numFmtId="1" fontId="2" fillId="33" borderId="13" xfId="0" applyNumberFormat="1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4" fontId="2" fillId="33" borderId="15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1" fontId="1" fillId="0" borderId="13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right" vertical="center"/>
    </xf>
    <xf numFmtId="1" fontId="4" fillId="33" borderId="13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/>
    </xf>
    <xf numFmtId="1" fontId="2" fillId="33" borderId="13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2" fillId="33" borderId="17" xfId="0" applyNumberFormat="1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1" fontId="1" fillId="0" borderId="20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4" fontId="1" fillId="0" borderId="14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/>
    </xf>
    <xf numFmtId="172" fontId="1" fillId="33" borderId="11" xfId="0" applyNumberFormat="1" applyFont="1" applyFill="1" applyBorder="1" applyAlignment="1">
      <alignment horizontal="left" vertical="center" wrapText="1"/>
    </xf>
    <xf numFmtId="175" fontId="1" fillId="0" borderId="0" xfId="0" applyNumberFormat="1" applyFont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 vertical="center" wrapText="1"/>
    </xf>
    <xf numFmtId="4" fontId="1" fillId="33" borderId="12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2" fillId="33" borderId="19" xfId="0" applyNumberFormat="1" applyFont="1" applyFill="1" applyBorder="1" applyAlignment="1">
      <alignment horizontal="right" vertical="center"/>
    </xf>
    <xf numFmtId="4" fontId="2" fillId="33" borderId="15" xfId="0" applyNumberFormat="1" applyFont="1" applyFill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0" fontId="1" fillId="0" borderId="14" xfId="0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20" xfId="0" applyFont="1" applyBorder="1" applyAlignment="1">
      <alignment horizontal="center" vertical="center" wrapText="1"/>
    </xf>
    <xf numFmtId="10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1" fontId="1" fillId="35" borderId="13" xfId="0" applyNumberFormat="1" applyFont="1" applyFill="1" applyBorder="1" applyAlignment="1">
      <alignment horizontal="center" vertical="center"/>
    </xf>
    <xf numFmtId="4" fontId="1" fillId="35" borderId="11" xfId="0" applyNumberFormat="1" applyFont="1" applyFill="1" applyBorder="1" applyAlignment="1">
      <alignment horizontal="right" vertical="center"/>
    </xf>
    <xf numFmtId="4" fontId="1" fillId="35" borderId="12" xfId="0" applyNumberFormat="1" applyFont="1" applyFill="1" applyBorder="1" applyAlignment="1">
      <alignment horizontal="right" vertical="center"/>
    </xf>
    <xf numFmtId="4" fontId="1" fillId="35" borderId="12" xfId="0" applyNumberFormat="1" applyFont="1" applyFill="1" applyBorder="1" applyAlignment="1">
      <alignment horizontal="right" vertical="center"/>
    </xf>
    <xf numFmtId="4" fontId="1" fillId="35" borderId="11" xfId="0" applyNumberFormat="1" applyFont="1" applyFill="1" applyBorder="1" applyAlignment="1">
      <alignment horizontal="right" vertical="center"/>
    </xf>
    <xf numFmtId="1" fontId="4" fillId="35" borderId="13" xfId="0" applyNumberFormat="1" applyFont="1" applyFill="1" applyBorder="1" applyAlignment="1">
      <alignment horizontal="center" vertical="center"/>
    </xf>
    <xf numFmtId="1" fontId="2" fillId="35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4" fontId="2" fillId="35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172" fontId="1" fillId="35" borderId="11" xfId="0" applyNumberFormat="1" applyFont="1" applyFill="1" applyBorder="1" applyAlignment="1">
      <alignment horizontal="left" vertical="center" wrapText="1"/>
    </xf>
    <xf numFmtId="4" fontId="1" fillId="35" borderId="10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4" fontId="1" fillId="33" borderId="10" xfId="0" applyNumberFormat="1" applyFont="1" applyFill="1" applyBorder="1" applyAlignment="1">
      <alignment vertical="center" wrapText="1"/>
    </xf>
    <xf numFmtId="4" fontId="1" fillId="33" borderId="16" xfId="0" applyNumberFormat="1" applyFont="1" applyFill="1" applyBorder="1" applyAlignment="1">
      <alignment horizontal="right" vertical="center"/>
    </xf>
    <xf numFmtId="4" fontId="1" fillId="33" borderId="19" xfId="0" applyNumberFormat="1" applyFont="1" applyFill="1" applyBorder="1" applyAlignment="1">
      <alignment horizontal="right" vertical="center"/>
    </xf>
    <xf numFmtId="1" fontId="1" fillId="33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72" fontId="2" fillId="0" borderId="28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PageLayoutView="0" workbookViewId="0" topLeftCell="A56">
      <selection activeCell="D60" sqref="D60"/>
    </sheetView>
  </sheetViews>
  <sheetFormatPr defaultColWidth="10.8515625" defaultRowHeight="18.75" customHeight="1"/>
  <cols>
    <col min="1" max="1" width="9.140625" style="1" customWidth="1"/>
    <col min="2" max="2" width="42.28125" style="1" customWidth="1"/>
    <col min="3" max="3" width="14.7109375" style="1" customWidth="1"/>
    <col min="4" max="5" width="14.28125" style="1" customWidth="1"/>
    <col min="6" max="6" width="17.28125" style="1" customWidth="1"/>
    <col min="7" max="7" width="9.00390625" style="1" customWidth="1"/>
    <col min="8" max="8" width="19.28125" style="111" customWidth="1"/>
    <col min="9" max="9" width="13.421875" style="1" customWidth="1"/>
    <col min="10" max="16384" width="10.8515625" style="1" customWidth="1"/>
  </cols>
  <sheetData>
    <row r="1" spans="1:2" ht="18.75" customHeight="1">
      <c r="A1" s="138" t="s">
        <v>148</v>
      </c>
      <c r="B1" s="138"/>
    </row>
    <row r="2" spans="1:2" ht="18.75" customHeight="1">
      <c r="A2" s="138" t="s">
        <v>0</v>
      </c>
      <c r="B2" s="138"/>
    </row>
    <row r="3" spans="1:2" ht="18.75" customHeight="1">
      <c r="A3" s="138" t="s">
        <v>1</v>
      </c>
      <c r="B3" s="138"/>
    </row>
    <row r="4" spans="1:5" ht="18.75" customHeight="1">
      <c r="A4" s="139" t="s">
        <v>158</v>
      </c>
      <c r="B4" s="139"/>
      <c r="C4" s="139"/>
      <c r="D4" s="139"/>
      <c r="E4" s="139"/>
    </row>
    <row r="5" spans="3:5" ht="18.75" customHeight="1" thickBot="1">
      <c r="C5" s="2"/>
      <c r="D5" s="3"/>
      <c r="E5" s="4"/>
    </row>
    <row r="6" spans="1:5" ht="18.75" customHeight="1">
      <c r="A6" s="140" t="s">
        <v>2</v>
      </c>
      <c r="B6" s="142" t="s">
        <v>3</v>
      </c>
      <c r="C6" s="144" t="s">
        <v>159</v>
      </c>
      <c r="D6" s="144"/>
      <c r="E6" s="145"/>
    </row>
    <row r="7" spans="1:5" ht="40.5" customHeight="1">
      <c r="A7" s="141"/>
      <c r="B7" s="143"/>
      <c r="C7" s="6" t="s">
        <v>4</v>
      </c>
      <c r="D7" s="6" t="s">
        <v>5</v>
      </c>
      <c r="E7" s="7" t="s">
        <v>6</v>
      </c>
    </row>
    <row r="8" spans="1:5" ht="18.75" customHeight="1">
      <c r="A8" s="8">
        <v>1</v>
      </c>
      <c r="B8" s="9">
        <v>2</v>
      </c>
      <c r="C8" s="81">
        <v>3</v>
      </c>
      <c r="D8" s="11">
        <v>4</v>
      </c>
      <c r="E8" s="12">
        <v>5</v>
      </c>
    </row>
    <row r="9" spans="1:5" ht="18.75" customHeight="1">
      <c r="A9" s="83"/>
      <c r="B9" s="13" t="s">
        <v>7</v>
      </c>
      <c r="C9" s="28">
        <f>SUM(D9:E9)</f>
        <v>54371030</v>
      </c>
      <c r="D9" s="15">
        <f>SUM(D10:D12)</f>
        <v>38996030</v>
      </c>
      <c r="E9" s="16">
        <f>SUM(E18)</f>
        <v>15375000</v>
      </c>
    </row>
    <row r="10" spans="1:5" ht="18.75" customHeight="1">
      <c r="A10" s="17">
        <v>733141</v>
      </c>
      <c r="B10" s="18" t="s">
        <v>8</v>
      </c>
      <c r="C10" s="82">
        <f>SUM(D10:E10)</f>
        <v>46944750</v>
      </c>
      <c r="D10" s="20">
        <f>SUM(D19)</f>
        <v>38996030</v>
      </c>
      <c r="E10" s="21">
        <f>SUM('sopstveni prihodi'!J59)</f>
        <v>7948720</v>
      </c>
    </row>
    <row r="11" spans="1:5" ht="18.75" customHeight="1">
      <c r="A11" s="17">
        <v>733241</v>
      </c>
      <c r="B11" s="18" t="s">
        <v>9</v>
      </c>
      <c r="C11" s="82">
        <f>SUM(D11:E11)</f>
        <v>4426280</v>
      </c>
      <c r="D11" s="20">
        <f>SUM(D20)</f>
        <v>0</v>
      </c>
      <c r="E11" s="21">
        <f>SUM(E9-E12-E10)</f>
        <v>4426280</v>
      </c>
    </row>
    <row r="12" spans="1:6" ht="18.75" customHeight="1">
      <c r="A12" s="17">
        <v>744141</v>
      </c>
      <c r="B12" s="18" t="s">
        <v>126</v>
      </c>
      <c r="C12" s="82">
        <v>3000000</v>
      </c>
      <c r="D12" s="20">
        <v>0</v>
      </c>
      <c r="E12" s="21">
        <v>3000000</v>
      </c>
      <c r="F12" s="106"/>
    </row>
    <row r="13" spans="1:5" ht="18.75" customHeight="1" hidden="1" thickBot="1">
      <c r="A13" s="23"/>
      <c r="B13" s="24"/>
      <c r="C13" s="25"/>
      <c r="D13" s="26"/>
      <c r="E13" s="94">
        <v>-2818373.6651696395</v>
      </c>
    </row>
    <row r="14" spans="1:5" ht="18.75" customHeight="1" thickBot="1">
      <c r="A14" s="23"/>
      <c r="B14" s="24"/>
      <c r="C14" s="25"/>
      <c r="D14" s="26"/>
      <c r="E14" s="94"/>
    </row>
    <row r="15" spans="1:5" ht="21" customHeight="1">
      <c r="A15" s="146" t="s">
        <v>2</v>
      </c>
      <c r="B15" s="142" t="s">
        <v>3</v>
      </c>
      <c r="C15" s="148" t="s">
        <v>159</v>
      </c>
      <c r="D15" s="144"/>
      <c r="E15" s="145"/>
    </row>
    <row r="16" spans="1:8" ht="37.5" customHeight="1">
      <c r="A16" s="147"/>
      <c r="B16" s="143"/>
      <c r="C16" s="5" t="s">
        <v>4</v>
      </c>
      <c r="D16" s="6" t="s">
        <v>5</v>
      </c>
      <c r="E16" s="7" t="s">
        <v>6</v>
      </c>
      <c r="G16" s="90"/>
      <c r="H16" s="113"/>
    </row>
    <row r="17" spans="1:5" ht="18.75" customHeight="1">
      <c r="A17" s="8">
        <v>1</v>
      </c>
      <c r="B17" s="9">
        <v>2</v>
      </c>
      <c r="C17" s="10">
        <v>3</v>
      </c>
      <c r="D17" s="11">
        <v>4</v>
      </c>
      <c r="E17" s="12">
        <v>5</v>
      </c>
    </row>
    <row r="18" spans="1:9" ht="18.75" customHeight="1">
      <c r="A18" s="27"/>
      <c r="B18" s="13" t="s">
        <v>10</v>
      </c>
      <c r="C18" s="14">
        <f>SUM(D18:E18)</f>
        <v>54371030</v>
      </c>
      <c r="D18" s="28">
        <f>SUM(D19:D20)</f>
        <v>38996030</v>
      </c>
      <c r="E18" s="29">
        <f>SUM(E19:E20)</f>
        <v>15375000</v>
      </c>
      <c r="F18" s="104"/>
      <c r="I18" s="112"/>
    </row>
    <row r="19" spans="1:9" ht="18.75" customHeight="1">
      <c r="A19" s="30"/>
      <c r="B19" s="31" t="s">
        <v>11</v>
      </c>
      <c r="C19" s="85">
        <f>SUM(D19:E19)</f>
        <v>51451030</v>
      </c>
      <c r="D19" s="32">
        <f>SUM(D21+D40+D67+D79+D110+D136+D154+D164+D166+D169)</f>
        <v>38996030</v>
      </c>
      <c r="E19" s="95">
        <f>SUM(E21+E40+E67+E79+E110+E136+E166+E169)</f>
        <v>12455000</v>
      </c>
      <c r="F19" s="104"/>
      <c r="I19" s="112"/>
    </row>
    <row r="20" spans="1:9" ht="18.75" customHeight="1">
      <c r="A20" s="30"/>
      <c r="B20" s="31" t="s">
        <v>12</v>
      </c>
      <c r="C20" s="85">
        <f aca="true" t="shared" si="0" ref="C20:C31">SUM(D20:E20)</f>
        <v>2920000</v>
      </c>
      <c r="D20" s="33" t="s">
        <v>142</v>
      </c>
      <c r="E20" s="96">
        <f>SUM(E177)</f>
        <v>2920000</v>
      </c>
      <c r="F20" s="104"/>
      <c r="I20" s="112"/>
    </row>
    <row r="21" spans="1:9" ht="18.75" customHeight="1">
      <c r="A21" s="30"/>
      <c r="B21" s="13" t="s">
        <v>13</v>
      </c>
      <c r="C21" s="14">
        <f t="shared" si="0"/>
        <v>12814597.6</v>
      </c>
      <c r="D21" s="14">
        <f>SUM(D22+D24+D28+D31+D36+D38)</f>
        <v>8299597.6</v>
      </c>
      <c r="E21" s="34">
        <f>SUM(E22+E24+E28+E31+E36+E38)</f>
        <v>4515000</v>
      </c>
      <c r="F21" s="104"/>
      <c r="I21" s="112"/>
    </row>
    <row r="22" spans="1:9" ht="18.75" customHeight="1">
      <c r="A22" s="30">
        <v>4100</v>
      </c>
      <c r="B22" s="13" t="s">
        <v>14</v>
      </c>
      <c r="C22" s="14">
        <f t="shared" si="0"/>
        <v>3550000</v>
      </c>
      <c r="D22" s="15">
        <f>SUM(D23)</f>
        <v>0</v>
      </c>
      <c r="E22" s="16">
        <f>SUM(E23)</f>
        <v>3550000</v>
      </c>
      <c r="F22" s="104"/>
      <c r="I22" s="112"/>
    </row>
    <row r="23" spans="1:9" ht="18.75" customHeight="1">
      <c r="A23" s="35">
        <v>411111</v>
      </c>
      <c r="B23" s="18" t="s">
        <v>15</v>
      </c>
      <c r="C23" s="86">
        <f t="shared" si="0"/>
        <v>3550000</v>
      </c>
      <c r="D23" s="36">
        <v>0</v>
      </c>
      <c r="E23" s="37">
        <v>3550000</v>
      </c>
      <c r="F23" s="104"/>
      <c r="I23" s="112"/>
    </row>
    <row r="24" spans="1:9" ht="18.75" customHeight="1">
      <c r="A24" s="30">
        <v>4120</v>
      </c>
      <c r="B24" s="13" t="s">
        <v>16</v>
      </c>
      <c r="C24" s="14">
        <f t="shared" si="0"/>
        <v>715000</v>
      </c>
      <c r="D24" s="15">
        <f>SUM(D25:D27)</f>
        <v>0</v>
      </c>
      <c r="E24" s="16">
        <f>SUM(E25:E27)</f>
        <v>715000</v>
      </c>
      <c r="F24" s="104"/>
      <c r="I24" s="112"/>
    </row>
    <row r="25" spans="1:9" ht="18.75" customHeight="1">
      <c r="A25" s="35">
        <v>412111</v>
      </c>
      <c r="B25" s="18" t="s">
        <v>17</v>
      </c>
      <c r="C25" s="86">
        <f t="shared" si="0"/>
        <v>490000</v>
      </c>
      <c r="D25" s="36">
        <v>0</v>
      </c>
      <c r="E25" s="37">
        <v>490000</v>
      </c>
      <c r="F25" s="104"/>
      <c r="I25" s="112"/>
    </row>
    <row r="26" spans="1:9" ht="18.75" customHeight="1">
      <c r="A26" s="35">
        <v>412211</v>
      </c>
      <c r="B26" s="18" t="s">
        <v>18</v>
      </c>
      <c r="C26" s="86">
        <f t="shared" si="0"/>
        <v>190000</v>
      </c>
      <c r="D26" s="36">
        <v>0</v>
      </c>
      <c r="E26" s="37">
        <v>190000</v>
      </c>
      <c r="F26" s="104"/>
      <c r="I26" s="112"/>
    </row>
    <row r="27" spans="1:9" ht="18.75" customHeight="1">
      <c r="A27" s="35">
        <v>412311</v>
      </c>
      <c r="B27" s="18" t="s">
        <v>19</v>
      </c>
      <c r="C27" s="86">
        <f t="shared" si="0"/>
        <v>35000</v>
      </c>
      <c r="D27" s="36">
        <v>0</v>
      </c>
      <c r="E27" s="37">
        <v>35000</v>
      </c>
      <c r="F27" s="104"/>
      <c r="I27" s="112"/>
    </row>
    <row r="28" spans="1:9" ht="18.75" customHeight="1">
      <c r="A28" s="30">
        <v>4131</v>
      </c>
      <c r="B28" s="13" t="s">
        <v>20</v>
      </c>
      <c r="C28" s="14">
        <f t="shared" si="0"/>
        <v>2762252.34</v>
      </c>
      <c r="D28" s="38">
        <f>SUM(D29:D30)</f>
        <v>2512252.34</v>
      </c>
      <c r="E28" s="39">
        <f>SUM(E29:E30)</f>
        <v>250000</v>
      </c>
      <c r="F28" s="104"/>
      <c r="I28" s="112"/>
    </row>
    <row r="29" spans="1:9" ht="18.75" customHeight="1">
      <c r="A29" s="118">
        <v>413151</v>
      </c>
      <c r="B29" s="41" t="s">
        <v>162</v>
      </c>
      <c r="C29" s="86">
        <f t="shared" si="0"/>
        <v>2512252.34</v>
      </c>
      <c r="D29" s="20">
        <v>2512252.34</v>
      </c>
      <c r="E29" s="97">
        <v>0</v>
      </c>
      <c r="F29" s="104"/>
      <c r="G29" s="109"/>
      <c r="H29" s="130"/>
      <c r="I29" s="112"/>
    </row>
    <row r="30" spans="1:9" ht="18.75" customHeight="1">
      <c r="A30" s="40">
        <v>413142</v>
      </c>
      <c r="B30" s="41" t="s">
        <v>163</v>
      </c>
      <c r="C30" s="86">
        <f t="shared" si="0"/>
        <v>250000</v>
      </c>
      <c r="D30" s="20">
        <v>0</v>
      </c>
      <c r="E30" s="97">
        <v>250000</v>
      </c>
      <c r="F30" s="104"/>
      <c r="I30" s="112"/>
    </row>
    <row r="31" spans="1:9" ht="18.75" customHeight="1">
      <c r="A31" s="47">
        <v>4140</v>
      </c>
      <c r="B31" s="13" t="s">
        <v>164</v>
      </c>
      <c r="C31" s="14">
        <f t="shared" si="0"/>
        <v>70000</v>
      </c>
      <c r="D31" s="42">
        <f>SUM(D34+D32)</f>
        <v>70000</v>
      </c>
      <c r="E31" s="98">
        <v>0</v>
      </c>
      <c r="F31" s="104"/>
      <c r="I31" s="112"/>
    </row>
    <row r="32" spans="1:9" ht="18.75" customHeight="1">
      <c r="A32" s="43">
        <v>4143</v>
      </c>
      <c r="B32" s="31" t="s">
        <v>165</v>
      </c>
      <c r="C32" s="14">
        <f aca="true" t="shared" si="1" ref="C32:C43">SUM(D32:E32)</f>
        <v>0</v>
      </c>
      <c r="D32" s="15">
        <f>SUM(D33)</f>
        <v>0</v>
      </c>
      <c r="E32" s="16">
        <f>SUM(E33)</f>
        <v>0</v>
      </c>
      <c r="F32" s="104"/>
      <c r="I32" s="112"/>
    </row>
    <row r="33" spans="1:9" ht="33.75" customHeight="1">
      <c r="A33" s="123">
        <v>414314</v>
      </c>
      <c r="B33" s="18" t="s">
        <v>166</v>
      </c>
      <c r="C33" s="86">
        <f t="shared" si="1"/>
        <v>0</v>
      </c>
      <c r="D33" s="20">
        <v>0</v>
      </c>
      <c r="E33" s="97">
        <v>0</v>
      </c>
      <c r="F33" s="104"/>
      <c r="G33" s="110"/>
      <c r="I33" s="112"/>
    </row>
    <row r="34" spans="1:9" ht="29.25" customHeight="1">
      <c r="A34" s="27">
        <v>4144</v>
      </c>
      <c r="B34" s="31" t="s">
        <v>168</v>
      </c>
      <c r="C34" s="14">
        <f t="shared" si="1"/>
        <v>70000</v>
      </c>
      <c r="D34" s="15">
        <f>SUM(D35)</f>
        <v>70000</v>
      </c>
      <c r="E34" s="16">
        <f>SUM(E35)</f>
        <v>0</v>
      </c>
      <c r="F34" s="104"/>
      <c r="I34" s="112"/>
    </row>
    <row r="35" spans="1:9" ht="29.25" customHeight="1">
      <c r="A35" s="118">
        <v>414411</v>
      </c>
      <c r="B35" s="41" t="s">
        <v>167</v>
      </c>
      <c r="C35" s="86">
        <f t="shared" si="1"/>
        <v>70000</v>
      </c>
      <c r="D35" s="20">
        <v>70000</v>
      </c>
      <c r="E35" s="97">
        <v>0</v>
      </c>
      <c r="F35" s="104"/>
      <c r="G35" s="110"/>
      <c r="I35" s="112"/>
    </row>
    <row r="36" spans="1:9" ht="18.75" customHeight="1">
      <c r="A36" s="30">
        <v>4151</v>
      </c>
      <c r="B36" s="13" t="s">
        <v>21</v>
      </c>
      <c r="C36" s="14">
        <f t="shared" si="1"/>
        <v>4289724.16</v>
      </c>
      <c r="D36" s="15">
        <f>SUM(D37)</f>
        <v>4289724.16</v>
      </c>
      <c r="E36" s="16">
        <v>0</v>
      </c>
      <c r="F36" s="104"/>
      <c r="I36" s="112"/>
    </row>
    <row r="37" spans="1:9" ht="33" customHeight="1">
      <c r="A37" s="118">
        <v>415112</v>
      </c>
      <c r="B37" s="41" t="s">
        <v>169</v>
      </c>
      <c r="C37" s="86">
        <f t="shared" si="1"/>
        <v>4289724.16</v>
      </c>
      <c r="D37" s="20">
        <v>4289724.16</v>
      </c>
      <c r="E37" s="97">
        <v>0</v>
      </c>
      <c r="F37" s="104"/>
      <c r="G37" s="110"/>
      <c r="I37" s="112"/>
    </row>
    <row r="38" spans="1:9" ht="18.75" customHeight="1">
      <c r="A38" s="30">
        <v>4161</v>
      </c>
      <c r="B38" s="13" t="s">
        <v>22</v>
      </c>
      <c r="C38" s="14">
        <f t="shared" si="1"/>
        <v>1427621.1</v>
      </c>
      <c r="D38" s="15">
        <f>SUM(D39)</f>
        <v>1427621.1</v>
      </c>
      <c r="E38" s="16">
        <f>SUM(E39)</f>
        <v>0</v>
      </c>
      <c r="F38" s="104"/>
      <c r="G38" s="110"/>
      <c r="I38" s="112"/>
    </row>
    <row r="39" spans="1:9" ht="18.75" customHeight="1">
      <c r="A39" s="118">
        <v>416111</v>
      </c>
      <c r="B39" s="41" t="s">
        <v>170</v>
      </c>
      <c r="C39" s="86">
        <f t="shared" si="1"/>
        <v>1427621.1</v>
      </c>
      <c r="D39" s="20">
        <v>1427621.1</v>
      </c>
      <c r="E39" s="97">
        <v>0</v>
      </c>
      <c r="F39" s="104"/>
      <c r="I39" s="112"/>
    </row>
    <row r="40" spans="1:9" ht="18.75" customHeight="1">
      <c r="A40" s="30">
        <v>4210</v>
      </c>
      <c r="B40" s="13" t="s">
        <v>23</v>
      </c>
      <c r="C40" s="14">
        <f t="shared" si="1"/>
        <v>17106915.66</v>
      </c>
      <c r="D40" s="44">
        <f>SUM(D41+D43+D49+D54+D56+D62)</f>
        <v>16996915.66</v>
      </c>
      <c r="E40" s="99">
        <f>SUM(E41+E43+E49+E54+E56+E62)</f>
        <v>110000</v>
      </c>
      <c r="F40" s="104"/>
      <c r="I40" s="112"/>
    </row>
    <row r="41" spans="1:9" ht="18.75" customHeight="1">
      <c r="A41" s="27">
        <v>4211</v>
      </c>
      <c r="B41" s="31" t="s">
        <v>24</v>
      </c>
      <c r="C41" s="14">
        <f t="shared" si="1"/>
        <v>337455</v>
      </c>
      <c r="D41" s="15">
        <f>SUM(D42)</f>
        <v>297455</v>
      </c>
      <c r="E41" s="16">
        <f>SUM(E42)</f>
        <v>40000</v>
      </c>
      <c r="F41" s="104"/>
      <c r="G41" s="125"/>
      <c r="H41" s="126"/>
      <c r="I41" s="112"/>
    </row>
    <row r="42" spans="1:9" ht="18.75" customHeight="1">
      <c r="A42" s="118">
        <v>421111</v>
      </c>
      <c r="B42" s="41" t="s">
        <v>24</v>
      </c>
      <c r="C42" s="86">
        <f t="shared" si="1"/>
        <v>337455</v>
      </c>
      <c r="D42" s="119">
        <v>297455</v>
      </c>
      <c r="E42" s="120">
        <v>40000</v>
      </c>
      <c r="F42" s="104"/>
      <c r="G42" s="127"/>
      <c r="H42" s="128"/>
      <c r="I42" s="112"/>
    </row>
    <row r="43" spans="1:9" ht="18.75" customHeight="1">
      <c r="A43" s="27">
        <v>4212</v>
      </c>
      <c r="B43" s="31" t="s">
        <v>25</v>
      </c>
      <c r="C43" s="14">
        <f t="shared" si="1"/>
        <v>12100430.17</v>
      </c>
      <c r="D43" s="38">
        <v>12100430.17</v>
      </c>
      <c r="E43" s="39">
        <f>SUM(E48+E44)</f>
        <v>0</v>
      </c>
      <c r="F43" s="104"/>
      <c r="G43" s="127"/>
      <c r="H43" s="129"/>
      <c r="I43" s="112"/>
    </row>
    <row r="44" spans="1:9" ht="18.75" customHeight="1" thickBot="1">
      <c r="A44" s="118">
        <v>421211</v>
      </c>
      <c r="B44" s="41" t="s">
        <v>171</v>
      </c>
      <c r="C44" s="45">
        <f>SUM(D44:E44)</f>
        <v>2100430.17</v>
      </c>
      <c r="D44" s="46">
        <v>2100430.17</v>
      </c>
      <c r="E44" s="100">
        <v>0</v>
      </c>
      <c r="F44" s="104"/>
      <c r="I44" s="112"/>
    </row>
    <row r="45" spans="1:9" ht="18.75" customHeight="1">
      <c r="A45" s="146" t="s">
        <v>2</v>
      </c>
      <c r="B45" s="142" t="s">
        <v>3</v>
      </c>
      <c r="C45" s="148" t="s">
        <v>159</v>
      </c>
      <c r="D45" s="144"/>
      <c r="E45" s="145"/>
      <c r="F45" s="104"/>
      <c r="I45" s="112"/>
    </row>
    <row r="46" spans="1:9" ht="39.75" customHeight="1">
      <c r="A46" s="147"/>
      <c r="B46" s="143"/>
      <c r="C46" s="5" t="s">
        <v>4</v>
      </c>
      <c r="D46" s="6" t="s">
        <v>5</v>
      </c>
      <c r="E46" s="7" t="s">
        <v>6</v>
      </c>
      <c r="F46" s="104"/>
      <c r="I46" s="112"/>
    </row>
    <row r="47" spans="1:9" ht="18.75" customHeight="1">
      <c r="A47" s="8">
        <v>1</v>
      </c>
      <c r="B47" s="9">
        <v>2</v>
      </c>
      <c r="C47" s="10">
        <v>3</v>
      </c>
      <c r="D47" s="11">
        <v>4</v>
      </c>
      <c r="E47" s="12">
        <v>5</v>
      </c>
      <c r="F47" s="104"/>
      <c r="I47" s="112"/>
    </row>
    <row r="48" spans="1:9" ht="18.75" customHeight="1">
      <c r="A48" s="118">
        <v>421225</v>
      </c>
      <c r="B48" s="41" t="s">
        <v>26</v>
      </c>
      <c r="C48" s="19">
        <f>SUM(D48:E48)</f>
        <v>10000000</v>
      </c>
      <c r="D48" s="20">
        <v>10000000</v>
      </c>
      <c r="E48" s="97">
        <v>0</v>
      </c>
      <c r="F48" s="104"/>
      <c r="I48" s="112"/>
    </row>
    <row r="49" spans="1:9" ht="18.75" customHeight="1">
      <c r="A49" s="27">
        <v>4213</v>
      </c>
      <c r="B49" s="31" t="s">
        <v>27</v>
      </c>
      <c r="C49" s="87">
        <f aca="true" t="shared" si="2" ref="C49:C63">SUM(D49:E49)</f>
        <v>3000000</v>
      </c>
      <c r="D49" s="38">
        <v>3000000</v>
      </c>
      <c r="E49" s="39">
        <f>SUM(E50:E53)</f>
        <v>0</v>
      </c>
      <c r="F49" s="104"/>
      <c r="G49" s="110"/>
      <c r="I49" s="112"/>
    </row>
    <row r="50" spans="1:9" ht="18.75" customHeight="1">
      <c r="A50" s="118">
        <v>421311</v>
      </c>
      <c r="B50" s="41" t="s">
        <v>172</v>
      </c>
      <c r="C50" s="19">
        <f t="shared" si="2"/>
        <v>870000</v>
      </c>
      <c r="D50" s="20">
        <v>870000</v>
      </c>
      <c r="E50" s="97">
        <v>0</v>
      </c>
      <c r="F50" s="104"/>
      <c r="I50" s="112"/>
    </row>
    <row r="51" spans="1:9" ht="18.75" customHeight="1">
      <c r="A51" s="118">
        <v>421321</v>
      </c>
      <c r="B51" s="41" t="s">
        <v>28</v>
      </c>
      <c r="C51" s="19">
        <f t="shared" si="2"/>
        <v>380000</v>
      </c>
      <c r="D51" s="48">
        <v>380000</v>
      </c>
      <c r="E51" s="101">
        <v>0</v>
      </c>
      <c r="F51" s="104"/>
      <c r="I51" s="112"/>
    </row>
    <row r="52" spans="1:9" ht="18.75" customHeight="1">
      <c r="A52" s="118">
        <v>421322</v>
      </c>
      <c r="B52" s="131" t="s">
        <v>173</v>
      </c>
      <c r="C52" s="132">
        <f>SUM(D52+E52)</f>
        <v>100000</v>
      </c>
      <c r="D52" s="122">
        <v>100000</v>
      </c>
      <c r="E52" s="121">
        <v>0</v>
      </c>
      <c r="F52" s="104"/>
      <c r="I52" s="112"/>
    </row>
    <row r="53" spans="1:9" ht="18.75" customHeight="1">
      <c r="A53" s="118">
        <v>421324</v>
      </c>
      <c r="B53" s="41" t="s">
        <v>161</v>
      </c>
      <c r="C53" s="19">
        <f t="shared" si="2"/>
        <v>1650000</v>
      </c>
      <c r="D53" s="20">
        <v>1650000</v>
      </c>
      <c r="E53" s="97">
        <v>0</v>
      </c>
      <c r="F53" s="104"/>
      <c r="I53" s="112"/>
    </row>
    <row r="54" spans="1:9" ht="18.75" customHeight="1">
      <c r="A54" s="27">
        <v>4214</v>
      </c>
      <c r="B54" s="31" t="s">
        <v>29</v>
      </c>
      <c r="C54" s="87">
        <f t="shared" si="2"/>
        <v>545797.49</v>
      </c>
      <c r="D54" s="38">
        <v>495797.49</v>
      </c>
      <c r="E54" s="39">
        <f>SUM(E55:E55)</f>
        <v>50000</v>
      </c>
      <c r="F54" s="104"/>
      <c r="G54" s="110"/>
      <c r="I54" s="112"/>
    </row>
    <row r="55" spans="1:9" ht="18.75" customHeight="1">
      <c r="A55" s="118">
        <v>4214</v>
      </c>
      <c r="B55" s="41" t="s">
        <v>29</v>
      </c>
      <c r="C55" s="19">
        <f t="shared" si="2"/>
        <v>545797.49</v>
      </c>
      <c r="D55" s="20">
        <v>495797.49</v>
      </c>
      <c r="E55" s="97">
        <v>50000</v>
      </c>
      <c r="F55" s="104"/>
      <c r="I55" s="112"/>
    </row>
    <row r="56" spans="1:9" ht="18.75" customHeight="1">
      <c r="A56" s="27">
        <v>4215</v>
      </c>
      <c r="B56" s="31" t="s">
        <v>30</v>
      </c>
      <c r="C56" s="87">
        <f t="shared" si="2"/>
        <v>1028970</v>
      </c>
      <c r="D56" s="38">
        <v>1028970</v>
      </c>
      <c r="E56" s="39">
        <f>SUM(E57:E61)</f>
        <v>0</v>
      </c>
      <c r="F56" s="104"/>
      <c r="I56" s="112"/>
    </row>
    <row r="57" spans="1:9" ht="18.75" customHeight="1">
      <c r="A57" s="118">
        <v>421511</v>
      </c>
      <c r="B57" s="41" t="s">
        <v>127</v>
      </c>
      <c r="C57" s="19">
        <f t="shared" si="2"/>
        <v>350000</v>
      </c>
      <c r="D57" s="20">
        <v>350000</v>
      </c>
      <c r="E57" s="97">
        <v>0</v>
      </c>
      <c r="F57" s="104"/>
      <c r="I57" s="112"/>
    </row>
    <row r="58" spans="1:9" ht="18.75" customHeight="1">
      <c r="A58" s="118">
        <v>421512</v>
      </c>
      <c r="B58" s="41" t="s">
        <v>128</v>
      </c>
      <c r="C58" s="19">
        <f t="shared" si="2"/>
        <v>150000</v>
      </c>
      <c r="D58" s="20">
        <v>150000</v>
      </c>
      <c r="E58" s="97">
        <v>0</v>
      </c>
      <c r="F58" s="104"/>
      <c r="I58" s="112"/>
    </row>
    <row r="59" spans="1:9" ht="31.5" customHeight="1">
      <c r="A59" s="118">
        <v>421521</v>
      </c>
      <c r="B59" s="41" t="s">
        <v>175</v>
      </c>
      <c r="C59" s="19">
        <f t="shared" si="2"/>
        <v>78970</v>
      </c>
      <c r="D59" s="119">
        <v>78970</v>
      </c>
      <c r="E59" s="120">
        <v>0</v>
      </c>
      <c r="F59" s="104"/>
      <c r="I59" s="112"/>
    </row>
    <row r="60" spans="1:9" ht="18.75" customHeight="1">
      <c r="A60" s="118">
        <v>421521</v>
      </c>
      <c r="B60" s="41" t="s">
        <v>129</v>
      </c>
      <c r="C60" s="19">
        <f t="shared" si="2"/>
        <v>260000</v>
      </c>
      <c r="D60" s="20">
        <v>260000</v>
      </c>
      <c r="E60" s="97">
        <v>0</v>
      </c>
      <c r="F60" s="104"/>
      <c r="I60" s="112"/>
    </row>
    <row r="61" spans="1:9" ht="42.75" customHeight="1">
      <c r="A61" s="118">
        <v>421523</v>
      </c>
      <c r="B61" s="41" t="s">
        <v>174</v>
      </c>
      <c r="C61" s="19">
        <f t="shared" si="2"/>
        <v>190000</v>
      </c>
      <c r="D61" s="20">
        <v>190000</v>
      </c>
      <c r="E61" s="97">
        <v>0</v>
      </c>
      <c r="F61" s="104"/>
      <c r="I61" s="112"/>
    </row>
    <row r="62" spans="1:9" ht="18.75" customHeight="1">
      <c r="A62" s="27">
        <v>4216</v>
      </c>
      <c r="B62" s="31" t="s">
        <v>31</v>
      </c>
      <c r="C62" s="87">
        <f t="shared" si="2"/>
        <v>94263</v>
      </c>
      <c r="D62" s="15">
        <f>SUM(D63)</f>
        <v>74263</v>
      </c>
      <c r="E62" s="16">
        <f>SUM(E63)</f>
        <v>20000</v>
      </c>
      <c r="F62" s="104"/>
      <c r="I62" s="112"/>
    </row>
    <row r="63" spans="1:9" ht="18.75" customHeight="1" thickBot="1">
      <c r="A63" s="118">
        <v>4216</v>
      </c>
      <c r="B63" s="41" t="s">
        <v>31</v>
      </c>
      <c r="C63" s="19">
        <f t="shared" si="2"/>
        <v>94263</v>
      </c>
      <c r="D63" s="46">
        <v>74263</v>
      </c>
      <c r="E63" s="100">
        <v>20000</v>
      </c>
      <c r="F63" s="104"/>
      <c r="G63" s="110"/>
      <c r="I63" s="112"/>
    </row>
    <row r="64" spans="1:9" ht="18.75" customHeight="1">
      <c r="A64" s="146" t="s">
        <v>2</v>
      </c>
      <c r="B64" s="142" t="s">
        <v>3</v>
      </c>
      <c r="C64" s="148" t="s">
        <v>159</v>
      </c>
      <c r="D64" s="144"/>
      <c r="E64" s="145"/>
      <c r="F64" s="104"/>
      <c r="I64" s="112"/>
    </row>
    <row r="65" spans="1:9" ht="36.75" customHeight="1">
      <c r="A65" s="147"/>
      <c r="B65" s="143"/>
      <c r="C65" s="5" t="s">
        <v>4</v>
      </c>
      <c r="D65" s="6" t="s">
        <v>5</v>
      </c>
      <c r="E65" s="7" t="s">
        <v>6</v>
      </c>
      <c r="F65" s="104"/>
      <c r="I65" s="112"/>
    </row>
    <row r="66" spans="1:9" ht="18.75" customHeight="1">
      <c r="A66" s="8">
        <v>1</v>
      </c>
      <c r="B66" s="9">
        <v>2</v>
      </c>
      <c r="C66" s="10">
        <v>3</v>
      </c>
      <c r="D66" s="11">
        <v>4</v>
      </c>
      <c r="E66" s="12">
        <v>5</v>
      </c>
      <c r="F66" s="104"/>
      <c r="I66" s="112"/>
    </row>
    <row r="67" spans="1:9" ht="18.75" customHeight="1">
      <c r="A67" s="27">
        <v>422</v>
      </c>
      <c r="B67" s="13" t="s">
        <v>32</v>
      </c>
      <c r="C67" s="14">
        <f aca="true" t="shared" si="3" ref="C67:C81">SUM(D67:E67)</f>
        <v>1554500</v>
      </c>
      <c r="D67" s="14">
        <f>SUM(D68+D72+D76)</f>
        <v>354500</v>
      </c>
      <c r="E67" s="34">
        <f>SUM(E68+E72+E76)</f>
        <v>1200000</v>
      </c>
      <c r="F67" s="104"/>
      <c r="I67" s="112"/>
    </row>
    <row r="68" spans="1:9" ht="18.75" customHeight="1">
      <c r="A68" s="27">
        <v>4221</v>
      </c>
      <c r="B68" s="31" t="s">
        <v>176</v>
      </c>
      <c r="C68" s="14">
        <f t="shared" si="3"/>
        <v>854500</v>
      </c>
      <c r="D68" s="38">
        <v>154500</v>
      </c>
      <c r="E68" s="39">
        <f>SUM(E69:E71)</f>
        <v>700000</v>
      </c>
      <c r="F68" s="104"/>
      <c r="G68" s="109"/>
      <c r="I68" s="112"/>
    </row>
    <row r="69" spans="1:9" ht="33.75" customHeight="1">
      <c r="A69" s="118">
        <v>422111</v>
      </c>
      <c r="B69" s="41" t="s">
        <v>177</v>
      </c>
      <c r="C69" s="86">
        <f t="shared" si="3"/>
        <v>134500</v>
      </c>
      <c r="D69" s="20">
        <v>34500</v>
      </c>
      <c r="E69" s="97">
        <v>100000</v>
      </c>
      <c r="F69" s="104"/>
      <c r="I69" s="112"/>
    </row>
    <row r="70" spans="1:9" ht="31.5" customHeight="1">
      <c r="A70" s="118">
        <v>422121</v>
      </c>
      <c r="B70" s="41" t="s">
        <v>178</v>
      </c>
      <c r="C70" s="86">
        <f t="shared" si="3"/>
        <v>210000</v>
      </c>
      <c r="D70" s="20">
        <v>60000</v>
      </c>
      <c r="E70" s="97">
        <v>150000</v>
      </c>
      <c r="F70" s="104"/>
      <c r="I70" s="112"/>
    </row>
    <row r="71" spans="1:9" ht="18.75" customHeight="1">
      <c r="A71" s="118">
        <v>422131</v>
      </c>
      <c r="B71" s="41" t="s">
        <v>179</v>
      </c>
      <c r="C71" s="86">
        <f t="shared" si="3"/>
        <v>510000</v>
      </c>
      <c r="D71" s="20">
        <v>60000</v>
      </c>
      <c r="E71" s="97">
        <v>450000</v>
      </c>
      <c r="F71" s="104"/>
      <c r="I71" s="112"/>
    </row>
    <row r="72" spans="1:9" ht="30.75" customHeight="1">
      <c r="A72" s="27">
        <v>4222</v>
      </c>
      <c r="B72" s="31" t="s">
        <v>180</v>
      </c>
      <c r="C72" s="14">
        <f t="shared" si="3"/>
        <v>300000</v>
      </c>
      <c r="D72" s="38">
        <f>SUM(D73:D75)</f>
        <v>0</v>
      </c>
      <c r="E72" s="39">
        <f>SUM(E73:E75)</f>
        <v>300000</v>
      </c>
      <c r="F72" s="104"/>
      <c r="G72" s="109"/>
      <c r="I72" s="112"/>
    </row>
    <row r="73" spans="1:9" ht="27" customHeight="1">
      <c r="A73" s="40">
        <v>422211</v>
      </c>
      <c r="B73" s="41" t="s">
        <v>181</v>
      </c>
      <c r="C73" s="86">
        <f t="shared" si="3"/>
        <v>40000</v>
      </c>
      <c r="D73" s="48">
        <v>0</v>
      </c>
      <c r="E73" s="121">
        <v>40000</v>
      </c>
      <c r="F73" s="104"/>
      <c r="I73" s="112"/>
    </row>
    <row r="74" spans="1:9" ht="28.5" customHeight="1">
      <c r="A74" s="118">
        <v>422221</v>
      </c>
      <c r="B74" s="41" t="s">
        <v>182</v>
      </c>
      <c r="C74" s="86">
        <f t="shared" si="3"/>
        <v>160000</v>
      </c>
      <c r="D74" s="122">
        <v>0</v>
      </c>
      <c r="E74" s="121">
        <v>160000</v>
      </c>
      <c r="F74" s="104"/>
      <c r="I74" s="112"/>
    </row>
    <row r="75" spans="1:9" ht="27.75" customHeight="1">
      <c r="A75" s="40">
        <v>422231</v>
      </c>
      <c r="B75" s="41" t="s">
        <v>183</v>
      </c>
      <c r="C75" s="86">
        <f t="shared" si="3"/>
        <v>100000</v>
      </c>
      <c r="D75" s="48">
        <v>0</v>
      </c>
      <c r="E75" s="121">
        <v>100000</v>
      </c>
      <c r="F75" s="104"/>
      <c r="I75" s="112"/>
    </row>
    <row r="76" spans="1:9" ht="18.75" customHeight="1">
      <c r="A76" s="27">
        <v>4224</v>
      </c>
      <c r="B76" s="31" t="s">
        <v>33</v>
      </c>
      <c r="C76" s="14">
        <f t="shared" si="3"/>
        <v>400000</v>
      </c>
      <c r="D76" s="38">
        <v>200000</v>
      </c>
      <c r="E76" s="39">
        <f>SUM(E77:E78)</f>
        <v>200000</v>
      </c>
      <c r="F76" s="104"/>
      <c r="G76" s="109"/>
      <c r="I76" s="112"/>
    </row>
    <row r="77" spans="1:9" ht="18.75" customHeight="1">
      <c r="A77" s="118">
        <v>422411</v>
      </c>
      <c r="B77" s="41" t="s">
        <v>34</v>
      </c>
      <c r="C77" s="86">
        <f t="shared" si="3"/>
        <v>250000</v>
      </c>
      <c r="D77" s="20">
        <v>100000</v>
      </c>
      <c r="E77" s="97">
        <v>150000</v>
      </c>
      <c r="F77" s="104"/>
      <c r="I77" s="112"/>
    </row>
    <row r="78" spans="1:9" ht="47.25" customHeight="1">
      <c r="A78" s="118">
        <v>422412</v>
      </c>
      <c r="B78" s="41" t="s">
        <v>184</v>
      </c>
      <c r="C78" s="86">
        <f t="shared" si="3"/>
        <v>150000</v>
      </c>
      <c r="D78" s="20">
        <v>100000</v>
      </c>
      <c r="E78" s="97">
        <v>50000</v>
      </c>
      <c r="F78" s="104"/>
      <c r="I78" s="112"/>
    </row>
    <row r="79" spans="1:9" ht="18.75" customHeight="1">
      <c r="A79" s="27"/>
      <c r="B79" s="13" t="s">
        <v>35</v>
      </c>
      <c r="C79" s="14">
        <f t="shared" si="3"/>
        <v>4804905</v>
      </c>
      <c r="D79" s="28">
        <f>SUM(D80+D98)</f>
        <v>1894905</v>
      </c>
      <c r="E79" s="29">
        <f>SUM(E80+E98)</f>
        <v>2910000</v>
      </c>
      <c r="F79" s="104"/>
      <c r="I79" s="112"/>
    </row>
    <row r="80" spans="1:9" ht="18.75" customHeight="1">
      <c r="A80" s="30">
        <v>4230</v>
      </c>
      <c r="B80" s="13" t="s">
        <v>35</v>
      </c>
      <c r="C80" s="14">
        <f t="shared" si="3"/>
        <v>3963455</v>
      </c>
      <c r="D80" s="14">
        <f>SUM(D81+D83+D87+D89+D93+D96)</f>
        <v>1203455</v>
      </c>
      <c r="E80" s="34">
        <f>SUM(E81+E83+E87+E89+E93+E96)</f>
        <v>2760000</v>
      </c>
      <c r="F80" s="104"/>
      <c r="I80" s="112"/>
    </row>
    <row r="81" spans="1:9" ht="18.75" customHeight="1">
      <c r="A81" s="27">
        <v>4232</v>
      </c>
      <c r="B81" s="31" t="s">
        <v>36</v>
      </c>
      <c r="C81" s="14">
        <f t="shared" si="3"/>
        <v>597200</v>
      </c>
      <c r="D81" s="38">
        <v>247200</v>
      </c>
      <c r="E81" s="39">
        <f>SUM(E82:E82)</f>
        <v>350000</v>
      </c>
      <c r="F81" s="104"/>
      <c r="G81" s="109"/>
      <c r="I81" s="112"/>
    </row>
    <row r="82" spans="1:9" ht="18.75" customHeight="1">
      <c r="A82" s="118">
        <v>4232</v>
      </c>
      <c r="B82" s="41" t="s">
        <v>36</v>
      </c>
      <c r="C82" s="86">
        <f>SUM(D82:E82)</f>
        <v>597200</v>
      </c>
      <c r="D82" s="119">
        <v>247200</v>
      </c>
      <c r="E82" s="120">
        <v>350000</v>
      </c>
      <c r="F82" s="104"/>
      <c r="I82" s="112"/>
    </row>
    <row r="83" spans="1:9" ht="33" customHeight="1">
      <c r="A83" s="27">
        <v>4233</v>
      </c>
      <c r="B83" s="31" t="s">
        <v>185</v>
      </c>
      <c r="C83" s="87">
        <f aca="true" t="shared" si="4" ref="C83:C97">SUM(D83:E83)</f>
        <v>786255</v>
      </c>
      <c r="D83" s="38">
        <f>SUM(D84:D86)</f>
        <v>386255</v>
      </c>
      <c r="E83" s="39">
        <f>SUM(E84:E85)</f>
        <v>400000</v>
      </c>
      <c r="F83" s="104"/>
      <c r="G83" s="109"/>
      <c r="I83" s="112"/>
    </row>
    <row r="84" spans="1:9" ht="29.25" customHeight="1">
      <c r="A84" s="118">
        <v>423311</v>
      </c>
      <c r="B84" s="41" t="s">
        <v>185</v>
      </c>
      <c r="C84" s="19">
        <f t="shared" si="4"/>
        <v>390000</v>
      </c>
      <c r="D84" s="20">
        <v>190000</v>
      </c>
      <c r="E84" s="119">
        <v>200000</v>
      </c>
      <c r="F84" s="104"/>
      <c r="I84" s="112"/>
    </row>
    <row r="85" spans="1:9" ht="18.75" customHeight="1">
      <c r="A85" s="118">
        <v>423321</v>
      </c>
      <c r="B85" s="41" t="s">
        <v>186</v>
      </c>
      <c r="C85" s="19">
        <f t="shared" si="4"/>
        <v>356255</v>
      </c>
      <c r="D85" s="20">
        <v>156255</v>
      </c>
      <c r="E85" s="97">
        <v>200000</v>
      </c>
      <c r="F85" s="104"/>
      <c r="I85" s="112"/>
    </row>
    <row r="86" spans="1:9" ht="18.75" customHeight="1">
      <c r="A86" s="118">
        <v>423391</v>
      </c>
      <c r="B86" s="41" t="s">
        <v>37</v>
      </c>
      <c r="C86" s="19">
        <f>SUM(D86+E86)</f>
        <v>40000</v>
      </c>
      <c r="D86" s="20">
        <v>40000</v>
      </c>
      <c r="E86" s="97">
        <v>0</v>
      </c>
      <c r="F86" s="104"/>
      <c r="I86" s="112"/>
    </row>
    <row r="87" spans="1:9" ht="18.75" customHeight="1">
      <c r="A87" s="27">
        <v>4234</v>
      </c>
      <c r="B87" s="31" t="s">
        <v>38</v>
      </c>
      <c r="C87" s="87">
        <f t="shared" si="4"/>
        <v>590000</v>
      </c>
      <c r="D87" s="15">
        <f>SUM(D88:D88)</f>
        <v>70000</v>
      </c>
      <c r="E87" s="16">
        <f>SUM(E88:E88)</f>
        <v>520000</v>
      </c>
      <c r="F87" s="104"/>
      <c r="G87" s="109"/>
      <c r="I87" s="112"/>
    </row>
    <row r="88" spans="1:9" ht="18.75" customHeight="1">
      <c r="A88" s="118">
        <v>4234</v>
      </c>
      <c r="B88" s="41" t="s">
        <v>38</v>
      </c>
      <c r="C88" s="19">
        <f t="shared" si="4"/>
        <v>590000</v>
      </c>
      <c r="D88" s="20">
        <v>70000</v>
      </c>
      <c r="E88" s="97">
        <v>520000</v>
      </c>
      <c r="F88" s="104"/>
      <c r="I88" s="112"/>
    </row>
    <row r="89" spans="1:9" ht="18.75" customHeight="1">
      <c r="A89" s="27">
        <v>4235</v>
      </c>
      <c r="B89" s="31" t="s">
        <v>39</v>
      </c>
      <c r="C89" s="87">
        <f t="shared" si="4"/>
        <v>595000</v>
      </c>
      <c r="D89" s="15">
        <v>250000</v>
      </c>
      <c r="E89" s="16">
        <f>SUM(E90:E90)</f>
        <v>345000</v>
      </c>
      <c r="F89" s="104"/>
      <c r="G89" s="109"/>
      <c r="I89" s="112"/>
    </row>
    <row r="90" spans="1:9" ht="18.75" customHeight="1">
      <c r="A90" s="118">
        <v>4235</v>
      </c>
      <c r="B90" s="41" t="s">
        <v>153</v>
      </c>
      <c r="C90" s="19">
        <f t="shared" si="4"/>
        <v>595000</v>
      </c>
      <c r="D90" s="20">
        <v>250000</v>
      </c>
      <c r="E90" s="97">
        <v>345000</v>
      </c>
      <c r="F90" s="104"/>
      <c r="I90" s="112"/>
    </row>
    <row r="91" spans="1:9" ht="18.75" customHeight="1">
      <c r="A91" s="27">
        <v>4236</v>
      </c>
      <c r="B91" s="31" t="s">
        <v>143</v>
      </c>
      <c r="C91" s="115">
        <f>SUM(D91+E91)</f>
        <v>550000</v>
      </c>
      <c r="D91" s="116">
        <f>SUM(D92)</f>
        <v>0</v>
      </c>
      <c r="E91" s="117">
        <f>SUM(E92)</f>
        <v>550000</v>
      </c>
      <c r="F91" s="104"/>
      <c r="I91" s="112"/>
    </row>
    <row r="92" spans="1:9" ht="18.75" customHeight="1">
      <c r="A92" s="118">
        <v>423621</v>
      </c>
      <c r="B92" s="41" t="s">
        <v>144</v>
      </c>
      <c r="C92" s="19">
        <f>SUM(D92+E92)</f>
        <v>550000</v>
      </c>
      <c r="D92" s="20">
        <v>0</v>
      </c>
      <c r="E92" s="97">
        <v>550000</v>
      </c>
      <c r="F92" s="104"/>
      <c r="I92" s="112"/>
    </row>
    <row r="93" spans="1:9" ht="18.75" customHeight="1">
      <c r="A93" s="27">
        <v>4237</v>
      </c>
      <c r="B93" s="31" t="s">
        <v>40</v>
      </c>
      <c r="C93" s="87">
        <f t="shared" si="4"/>
        <v>800000</v>
      </c>
      <c r="D93" s="38">
        <f>SUM(D94:D95)</f>
        <v>0</v>
      </c>
      <c r="E93" s="39">
        <f>SUM(E94:E95)</f>
        <v>800000</v>
      </c>
      <c r="F93" s="104"/>
      <c r="I93" s="112"/>
    </row>
    <row r="94" spans="1:9" ht="18.75" customHeight="1">
      <c r="A94" s="118">
        <v>423711</v>
      </c>
      <c r="B94" s="41" t="s">
        <v>40</v>
      </c>
      <c r="C94" s="19">
        <f t="shared" si="4"/>
        <v>550000</v>
      </c>
      <c r="D94" s="119">
        <v>0</v>
      </c>
      <c r="E94" s="97">
        <v>550000</v>
      </c>
      <c r="F94" s="104"/>
      <c r="G94" s="109"/>
      <c r="I94" s="112"/>
    </row>
    <row r="95" spans="1:9" ht="18.75" customHeight="1">
      <c r="A95" s="40">
        <v>423712</v>
      </c>
      <c r="B95" s="41" t="s">
        <v>41</v>
      </c>
      <c r="C95" s="19">
        <f t="shared" si="4"/>
        <v>250000</v>
      </c>
      <c r="D95" s="20">
        <v>0</v>
      </c>
      <c r="E95" s="97">
        <v>250000</v>
      </c>
      <c r="F95" s="104"/>
      <c r="I95" s="112"/>
    </row>
    <row r="96" spans="1:9" ht="18.75" customHeight="1">
      <c r="A96" s="27">
        <v>4239</v>
      </c>
      <c r="B96" s="31" t="s">
        <v>42</v>
      </c>
      <c r="C96" s="87">
        <f t="shared" si="4"/>
        <v>595000</v>
      </c>
      <c r="D96" s="15">
        <f>SUM(D97)</f>
        <v>250000</v>
      </c>
      <c r="E96" s="16">
        <f>SUM(E97)</f>
        <v>345000</v>
      </c>
      <c r="F96" s="104"/>
      <c r="I96" s="112"/>
    </row>
    <row r="97" spans="1:9" ht="18.75" customHeight="1">
      <c r="A97" s="118">
        <v>4239</v>
      </c>
      <c r="B97" s="41" t="s">
        <v>42</v>
      </c>
      <c r="C97" s="19">
        <f t="shared" si="4"/>
        <v>595000</v>
      </c>
      <c r="D97" s="20">
        <v>250000</v>
      </c>
      <c r="E97" s="97">
        <v>345000</v>
      </c>
      <c r="F97" s="104"/>
      <c r="G97" s="109"/>
      <c r="I97" s="112"/>
    </row>
    <row r="98" spans="1:9" ht="18.75" customHeight="1" thickBot="1">
      <c r="A98" s="47">
        <v>4240</v>
      </c>
      <c r="B98" s="13" t="s">
        <v>43</v>
      </c>
      <c r="C98" s="14">
        <v>960000</v>
      </c>
      <c r="D98" s="14">
        <f>SUM(D102+D104+D106+D108)</f>
        <v>691450</v>
      </c>
      <c r="E98" s="34">
        <f>SUM(E102+E104+E106+E108)</f>
        <v>150000</v>
      </c>
      <c r="F98" s="104"/>
      <c r="I98" s="112"/>
    </row>
    <row r="99" spans="1:9" ht="18.75" customHeight="1">
      <c r="A99" s="146" t="s">
        <v>2</v>
      </c>
      <c r="B99" s="142" t="s">
        <v>3</v>
      </c>
      <c r="C99" s="148" t="s">
        <v>159</v>
      </c>
      <c r="D99" s="144"/>
      <c r="E99" s="145"/>
      <c r="F99" s="104"/>
      <c r="I99" s="112"/>
    </row>
    <row r="100" spans="1:9" ht="40.5" customHeight="1">
      <c r="A100" s="147"/>
      <c r="B100" s="143"/>
      <c r="C100" s="5" t="s">
        <v>4</v>
      </c>
      <c r="D100" s="6" t="s">
        <v>5</v>
      </c>
      <c r="E100" s="7" t="s">
        <v>6</v>
      </c>
      <c r="F100" s="104"/>
      <c r="I100" s="112"/>
    </row>
    <row r="101" spans="1:9" ht="18.75" customHeight="1">
      <c r="A101" s="8">
        <v>1</v>
      </c>
      <c r="B101" s="9">
        <v>2</v>
      </c>
      <c r="C101" s="10">
        <v>3</v>
      </c>
      <c r="D101" s="11">
        <v>4</v>
      </c>
      <c r="E101" s="12">
        <v>5</v>
      </c>
      <c r="F101" s="104"/>
      <c r="I101" s="112"/>
    </row>
    <row r="102" spans="1:9" ht="18.75" customHeight="1">
      <c r="A102" s="27">
        <v>4242</v>
      </c>
      <c r="B102" s="31" t="s">
        <v>44</v>
      </c>
      <c r="C102" s="87">
        <f aca="true" t="shared" si="5" ref="C102:C118">SUM(D102:E102)</f>
        <v>220000</v>
      </c>
      <c r="D102" s="15">
        <f>SUM(D103)</f>
        <v>70000</v>
      </c>
      <c r="E102" s="16">
        <f>SUM(E103)</f>
        <v>150000</v>
      </c>
      <c r="F102" s="104"/>
      <c r="G102" s="109"/>
      <c r="I102" s="112"/>
    </row>
    <row r="103" spans="1:9" ht="18.75" customHeight="1">
      <c r="A103" s="40">
        <v>4242</v>
      </c>
      <c r="B103" s="41" t="s">
        <v>44</v>
      </c>
      <c r="C103" s="19">
        <f t="shared" si="5"/>
        <v>220000</v>
      </c>
      <c r="D103" s="20">
        <v>70000</v>
      </c>
      <c r="E103" s="97">
        <v>150000</v>
      </c>
      <c r="F103" s="104"/>
      <c r="I103" s="112"/>
    </row>
    <row r="104" spans="1:9" ht="18.75" customHeight="1">
      <c r="A104" s="27">
        <v>4243</v>
      </c>
      <c r="B104" s="31" t="s">
        <v>45</v>
      </c>
      <c r="C104" s="87">
        <f t="shared" si="5"/>
        <v>50000</v>
      </c>
      <c r="D104" s="15">
        <f>SUM(D105)</f>
        <v>50000</v>
      </c>
      <c r="E104" s="16">
        <f>SUM(E105)</f>
        <v>0</v>
      </c>
      <c r="F104" s="104"/>
      <c r="G104" s="110"/>
      <c r="I104" s="112"/>
    </row>
    <row r="105" spans="1:9" ht="32.25" customHeight="1">
      <c r="A105" s="118">
        <v>4243</v>
      </c>
      <c r="B105" s="41" t="s">
        <v>45</v>
      </c>
      <c r="C105" s="19">
        <f t="shared" si="5"/>
        <v>50000</v>
      </c>
      <c r="D105" s="20">
        <v>50000</v>
      </c>
      <c r="E105" s="97">
        <v>0</v>
      </c>
      <c r="F105" s="104"/>
      <c r="I105" s="112"/>
    </row>
    <row r="106" spans="1:9" ht="18.75" customHeight="1">
      <c r="A106" s="27">
        <v>4246</v>
      </c>
      <c r="B106" s="31" t="s">
        <v>46</v>
      </c>
      <c r="C106" s="87">
        <f t="shared" si="5"/>
        <v>350000</v>
      </c>
      <c r="D106" s="15">
        <f>SUM(D107)</f>
        <v>350000</v>
      </c>
      <c r="E106" s="16">
        <v>0</v>
      </c>
      <c r="F106" s="104"/>
      <c r="G106" s="110"/>
      <c r="H106" s="128"/>
      <c r="I106" s="112"/>
    </row>
    <row r="107" spans="1:9" ht="18.75" customHeight="1">
      <c r="A107" s="118">
        <v>424611</v>
      </c>
      <c r="B107" s="41" t="s">
        <v>187</v>
      </c>
      <c r="C107" s="19">
        <f t="shared" si="5"/>
        <v>350000</v>
      </c>
      <c r="D107" s="20">
        <v>350000</v>
      </c>
      <c r="E107" s="97">
        <v>0</v>
      </c>
      <c r="F107" s="104"/>
      <c r="I107" s="112"/>
    </row>
    <row r="108" spans="1:9" ht="18.75" customHeight="1">
      <c r="A108" s="27">
        <v>4249</v>
      </c>
      <c r="B108" s="31" t="s">
        <v>47</v>
      </c>
      <c r="C108" s="87">
        <f t="shared" si="5"/>
        <v>221450</v>
      </c>
      <c r="D108" s="15">
        <f>SUM(D109)</f>
        <v>221450</v>
      </c>
      <c r="E108" s="16">
        <f>SUM(E109)</f>
        <v>0</v>
      </c>
      <c r="F108" s="104"/>
      <c r="I108" s="112"/>
    </row>
    <row r="109" spans="1:9" ht="18.75" customHeight="1">
      <c r="A109" s="118">
        <v>4249</v>
      </c>
      <c r="B109" s="41" t="s">
        <v>47</v>
      </c>
      <c r="C109" s="19">
        <f t="shared" si="5"/>
        <v>221450</v>
      </c>
      <c r="D109" s="20">
        <v>221450</v>
      </c>
      <c r="E109" s="97">
        <v>0</v>
      </c>
      <c r="F109" s="104"/>
      <c r="G109" s="109"/>
      <c r="I109" s="112"/>
    </row>
    <row r="110" spans="1:9" ht="18.75" customHeight="1">
      <c r="A110" s="47">
        <v>4250</v>
      </c>
      <c r="B110" s="13" t="s">
        <v>48</v>
      </c>
      <c r="C110" s="87">
        <f t="shared" si="5"/>
        <v>3843535</v>
      </c>
      <c r="D110" s="28">
        <f>SUM(D111+D121)</f>
        <v>703535</v>
      </c>
      <c r="E110" s="29">
        <f>SUM(E111+E121)</f>
        <v>3140000</v>
      </c>
      <c r="F110" s="104"/>
      <c r="I110" s="112"/>
    </row>
    <row r="111" spans="1:9" ht="37.5" customHeight="1">
      <c r="A111" s="47">
        <v>4251</v>
      </c>
      <c r="B111" s="13" t="s">
        <v>49</v>
      </c>
      <c r="C111" s="87">
        <f t="shared" si="5"/>
        <v>1390000</v>
      </c>
      <c r="D111" s="38">
        <v>50000</v>
      </c>
      <c r="E111" s="39">
        <f>SUM(E112:E120)</f>
        <v>1340000</v>
      </c>
      <c r="F111" s="104"/>
      <c r="G111" s="109"/>
      <c r="I111" s="112"/>
    </row>
    <row r="112" spans="1:9" ht="18.75" customHeight="1">
      <c r="A112" s="40">
        <v>425111</v>
      </c>
      <c r="B112" s="41" t="s">
        <v>50</v>
      </c>
      <c r="C112" s="19">
        <f t="shared" si="5"/>
        <v>100000</v>
      </c>
      <c r="D112" s="48">
        <v>0</v>
      </c>
      <c r="E112" s="101">
        <v>100000</v>
      </c>
      <c r="F112" s="104"/>
      <c r="I112" s="112"/>
    </row>
    <row r="113" spans="1:9" ht="18.75" customHeight="1">
      <c r="A113" s="40">
        <v>425112</v>
      </c>
      <c r="B113" s="41" t="s">
        <v>51</v>
      </c>
      <c r="C113" s="19">
        <f t="shared" si="5"/>
        <v>480000</v>
      </c>
      <c r="D113" s="48">
        <v>0</v>
      </c>
      <c r="E113" s="101">
        <v>480000</v>
      </c>
      <c r="F113" s="104"/>
      <c r="I113" s="112"/>
    </row>
    <row r="114" spans="1:9" ht="18.75" customHeight="1">
      <c r="A114" s="40">
        <v>425113</v>
      </c>
      <c r="B114" s="41" t="s">
        <v>52</v>
      </c>
      <c r="C114" s="19">
        <f t="shared" si="5"/>
        <v>100000</v>
      </c>
      <c r="D114" s="48">
        <v>0</v>
      </c>
      <c r="E114" s="101">
        <v>100000</v>
      </c>
      <c r="F114" s="104"/>
      <c r="I114" s="112"/>
    </row>
    <row r="115" spans="1:9" ht="18.75" customHeight="1">
      <c r="A115" s="40">
        <v>425114</v>
      </c>
      <c r="B115" s="41" t="s">
        <v>53</v>
      </c>
      <c r="C115" s="19">
        <f t="shared" si="5"/>
        <v>120000</v>
      </c>
      <c r="D115" s="48">
        <v>0</v>
      </c>
      <c r="E115" s="101">
        <v>120000</v>
      </c>
      <c r="F115" s="104"/>
      <c r="I115" s="112"/>
    </row>
    <row r="116" spans="1:9" ht="18.75" customHeight="1">
      <c r="A116" s="40">
        <v>425115</v>
      </c>
      <c r="B116" s="41" t="s">
        <v>154</v>
      </c>
      <c r="C116" s="19">
        <f t="shared" si="5"/>
        <v>200000</v>
      </c>
      <c r="D116" s="48">
        <v>0</v>
      </c>
      <c r="E116" s="101">
        <v>200000</v>
      </c>
      <c r="F116" s="104"/>
      <c r="I116" s="112"/>
    </row>
    <row r="117" spans="1:9" ht="18.75" customHeight="1">
      <c r="A117" s="40">
        <v>425116</v>
      </c>
      <c r="B117" s="41" t="s">
        <v>26</v>
      </c>
      <c r="C117" s="19">
        <f t="shared" si="5"/>
        <v>60000</v>
      </c>
      <c r="D117" s="48">
        <v>0</v>
      </c>
      <c r="E117" s="101">
        <v>60000</v>
      </c>
      <c r="F117" s="104"/>
      <c r="I117" s="112"/>
    </row>
    <row r="118" spans="1:9" ht="18.75" customHeight="1">
      <c r="A118" s="40">
        <v>425117</v>
      </c>
      <c r="B118" s="41" t="s">
        <v>54</v>
      </c>
      <c r="C118" s="19">
        <f t="shared" si="5"/>
        <v>330000</v>
      </c>
      <c r="D118" s="88">
        <v>50000</v>
      </c>
      <c r="E118" s="102">
        <v>280000</v>
      </c>
      <c r="F118" s="104"/>
      <c r="I118" s="112"/>
    </row>
    <row r="119" spans="1:9" ht="30.75" customHeight="1">
      <c r="A119" s="40">
        <v>425118</v>
      </c>
      <c r="B119" s="41" t="s">
        <v>155</v>
      </c>
      <c r="C119" s="19">
        <f aca="true" t="shared" si="6" ref="C119:C136">SUM(D119:E119)</f>
        <v>0</v>
      </c>
      <c r="D119" s="20">
        <v>0</v>
      </c>
      <c r="E119" s="97">
        <v>0</v>
      </c>
      <c r="F119" s="104"/>
      <c r="I119" s="112"/>
    </row>
    <row r="120" spans="1:9" ht="18.75" customHeight="1">
      <c r="A120" s="40">
        <v>425119</v>
      </c>
      <c r="B120" s="41" t="s">
        <v>55</v>
      </c>
      <c r="C120" s="19">
        <f t="shared" si="6"/>
        <v>0</v>
      </c>
      <c r="D120" s="20">
        <v>0</v>
      </c>
      <c r="E120" s="97">
        <v>0</v>
      </c>
      <c r="F120" s="104"/>
      <c r="I120" s="112"/>
    </row>
    <row r="121" spans="1:9" ht="18.75" customHeight="1">
      <c r="A121" s="30">
        <v>4252</v>
      </c>
      <c r="B121" s="13" t="s">
        <v>56</v>
      </c>
      <c r="C121" s="87">
        <f t="shared" si="6"/>
        <v>2453535</v>
      </c>
      <c r="D121" s="14">
        <v>653535</v>
      </c>
      <c r="E121" s="34">
        <f>SUM(E122+E126+E133)</f>
        <v>1800000</v>
      </c>
      <c r="F121" s="104"/>
      <c r="G121" s="109"/>
      <c r="I121" s="112"/>
    </row>
    <row r="122" spans="1:9" ht="30.75" customHeight="1">
      <c r="A122" s="27">
        <v>42521</v>
      </c>
      <c r="B122" s="31" t="s">
        <v>188</v>
      </c>
      <c r="C122" s="87">
        <f t="shared" si="6"/>
        <v>568535</v>
      </c>
      <c r="D122" s="38">
        <f>SUM(D123:D125)</f>
        <v>538535</v>
      </c>
      <c r="E122" s="39">
        <f>SUM(E123:E125)</f>
        <v>30000</v>
      </c>
      <c r="F122" s="104"/>
      <c r="I122" s="112"/>
    </row>
    <row r="123" spans="1:9" ht="18.75" customHeight="1">
      <c r="A123" s="118">
        <v>425211</v>
      </c>
      <c r="B123" s="41" t="s">
        <v>57</v>
      </c>
      <c r="C123" s="19">
        <f t="shared" si="6"/>
        <v>568535</v>
      </c>
      <c r="D123" s="20">
        <v>538535</v>
      </c>
      <c r="E123" s="97">
        <v>30000</v>
      </c>
      <c r="F123" s="104"/>
      <c r="I123" s="112"/>
    </row>
    <row r="124" spans="1:9" ht="18.75" customHeight="1">
      <c r="A124" s="118">
        <v>425212</v>
      </c>
      <c r="B124" s="41" t="s">
        <v>54</v>
      </c>
      <c r="C124" s="19">
        <f t="shared" si="6"/>
        <v>0</v>
      </c>
      <c r="D124" s="20">
        <v>0</v>
      </c>
      <c r="E124" s="97">
        <v>0</v>
      </c>
      <c r="F124" s="104"/>
      <c r="I124" s="112"/>
    </row>
    <row r="125" spans="1:9" ht="18.75" customHeight="1">
      <c r="A125" s="118">
        <v>425213</v>
      </c>
      <c r="B125" s="41" t="s">
        <v>189</v>
      </c>
      <c r="C125" s="19">
        <f t="shared" si="6"/>
        <v>0</v>
      </c>
      <c r="D125" s="20">
        <v>0</v>
      </c>
      <c r="E125" s="97">
        <v>0</v>
      </c>
      <c r="F125" s="104"/>
      <c r="I125" s="112"/>
    </row>
    <row r="126" spans="1:9" ht="29.25" customHeight="1">
      <c r="A126" s="27">
        <v>42522</v>
      </c>
      <c r="B126" s="31" t="s">
        <v>190</v>
      </c>
      <c r="C126" s="87">
        <f t="shared" si="6"/>
        <v>1685000</v>
      </c>
      <c r="D126" s="38">
        <f>SUM(D127:D132)</f>
        <v>115000</v>
      </c>
      <c r="E126" s="39">
        <f>SUM(E127:E132)</f>
        <v>1570000</v>
      </c>
      <c r="F126" s="104"/>
      <c r="I126" s="112"/>
    </row>
    <row r="127" spans="1:9" ht="18.75" customHeight="1">
      <c r="A127" s="40">
        <v>425221</v>
      </c>
      <c r="B127" s="41" t="s">
        <v>59</v>
      </c>
      <c r="C127" s="19">
        <f t="shared" si="6"/>
        <v>400000</v>
      </c>
      <c r="D127" s="20">
        <v>0</v>
      </c>
      <c r="E127" s="20">
        <v>400000</v>
      </c>
      <c r="F127" s="104"/>
      <c r="I127" s="112"/>
    </row>
    <row r="128" spans="1:9" ht="30" customHeight="1">
      <c r="A128" s="118">
        <v>425222</v>
      </c>
      <c r="B128" s="41" t="s">
        <v>146</v>
      </c>
      <c r="C128" s="19">
        <f t="shared" si="6"/>
        <v>510000</v>
      </c>
      <c r="D128" s="20">
        <v>60000</v>
      </c>
      <c r="E128" s="20">
        <v>450000</v>
      </c>
      <c r="F128" s="104"/>
      <c r="I128" s="112"/>
    </row>
    <row r="129" spans="1:9" ht="18.75" customHeight="1">
      <c r="A129" s="40">
        <v>425223</v>
      </c>
      <c r="B129" s="41" t="s">
        <v>145</v>
      </c>
      <c r="C129" s="19">
        <f t="shared" si="6"/>
        <v>120000</v>
      </c>
      <c r="D129" s="20">
        <v>0</v>
      </c>
      <c r="E129" s="20">
        <v>120000</v>
      </c>
      <c r="F129" s="104"/>
      <c r="I129" s="112"/>
    </row>
    <row r="130" spans="1:9" ht="18.75" customHeight="1">
      <c r="A130" s="40">
        <v>425225</v>
      </c>
      <c r="B130" s="41" t="s">
        <v>93</v>
      </c>
      <c r="C130" s="19">
        <f t="shared" si="6"/>
        <v>400000</v>
      </c>
      <c r="D130" s="20">
        <v>0</v>
      </c>
      <c r="E130" s="20">
        <v>400000</v>
      </c>
      <c r="F130" s="104"/>
      <c r="I130" s="112"/>
    </row>
    <row r="131" spans="1:9" ht="18.75" customHeight="1">
      <c r="A131" s="40">
        <v>425226</v>
      </c>
      <c r="B131" s="41" t="s">
        <v>61</v>
      </c>
      <c r="C131" s="19">
        <f t="shared" si="6"/>
        <v>155000</v>
      </c>
      <c r="D131" s="20">
        <v>55000</v>
      </c>
      <c r="E131" s="20">
        <v>100000</v>
      </c>
      <c r="F131" s="104"/>
      <c r="I131" s="112"/>
    </row>
    <row r="132" spans="1:9" ht="33.75" customHeight="1">
      <c r="A132" s="40">
        <v>425229</v>
      </c>
      <c r="B132" s="41" t="s">
        <v>191</v>
      </c>
      <c r="C132" s="19">
        <f t="shared" si="6"/>
        <v>100000</v>
      </c>
      <c r="D132" s="20">
        <v>0</v>
      </c>
      <c r="E132" s="20">
        <v>100000</v>
      </c>
      <c r="F132" s="104"/>
      <c r="I132" s="112"/>
    </row>
    <row r="133" spans="1:9" ht="29.25" customHeight="1">
      <c r="A133" s="27">
        <v>42526</v>
      </c>
      <c r="B133" s="31" t="s">
        <v>193</v>
      </c>
      <c r="C133" s="87">
        <f t="shared" si="6"/>
        <v>200000</v>
      </c>
      <c r="D133" s="38">
        <f>SUM(D134:D135)</f>
        <v>0</v>
      </c>
      <c r="E133" s="39">
        <f>SUM(E134:E135)</f>
        <v>200000</v>
      </c>
      <c r="F133" s="104"/>
      <c r="I133" s="112"/>
    </row>
    <row r="134" spans="1:9" ht="30.75" customHeight="1">
      <c r="A134" s="40">
        <v>425261</v>
      </c>
      <c r="B134" s="41" t="s">
        <v>192</v>
      </c>
      <c r="C134" s="19">
        <f t="shared" si="6"/>
        <v>100000</v>
      </c>
      <c r="D134" s="20">
        <v>0</v>
      </c>
      <c r="E134" s="97">
        <v>100000</v>
      </c>
      <c r="F134" s="104"/>
      <c r="I134" s="112"/>
    </row>
    <row r="135" spans="1:9" ht="33" customHeight="1">
      <c r="A135" s="40">
        <v>425263</v>
      </c>
      <c r="B135" s="41" t="s">
        <v>194</v>
      </c>
      <c r="C135" s="19">
        <f t="shared" si="6"/>
        <v>100000</v>
      </c>
      <c r="D135" s="20">
        <v>0</v>
      </c>
      <c r="E135" s="97">
        <v>100000</v>
      </c>
      <c r="F135" s="104"/>
      <c r="I135" s="112"/>
    </row>
    <row r="136" spans="1:9" ht="18.75" customHeight="1" thickBot="1">
      <c r="A136" s="30">
        <v>4260</v>
      </c>
      <c r="B136" s="13" t="s">
        <v>63</v>
      </c>
      <c r="C136" s="87">
        <f t="shared" si="6"/>
        <v>10484405</v>
      </c>
      <c r="D136" s="49">
        <f>SUM(D140+D146+D148+D152+D156+D161)</f>
        <v>9924405</v>
      </c>
      <c r="E136" s="50">
        <f>SUM(E140+E146+E148+E152+E156+E161)</f>
        <v>560000</v>
      </c>
      <c r="F136" s="104"/>
      <c r="I136" s="112"/>
    </row>
    <row r="137" spans="1:9" ht="18.75" customHeight="1">
      <c r="A137" s="146" t="s">
        <v>2</v>
      </c>
      <c r="B137" s="142" t="s">
        <v>3</v>
      </c>
      <c r="C137" s="148" t="s">
        <v>159</v>
      </c>
      <c r="D137" s="144"/>
      <c r="E137" s="145"/>
      <c r="F137" s="104"/>
      <c r="I137" s="112"/>
    </row>
    <row r="138" spans="1:9" ht="46.5" customHeight="1">
      <c r="A138" s="147"/>
      <c r="B138" s="143"/>
      <c r="C138" s="5" t="s">
        <v>4</v>
      </c>
      <c r="D138" s="6" t="s">
        <v>5</v>
      </c>
      <c r="E138" s="7" t="s">
        <v>6</v>
      </c>
      <c r="F138" s="104"/>
      <c r="I138" s="112"/>
    </row>
    <row r="139" spans="1:9" ht="18.75" customHeight="1">
      <c r="A139" s="8">
        <v>1</v>
      </c>
      <c r="B139" s="9">
        <v>2</v>
      </c>
      <c r="C139" s="10">
        <v>3</v>
      </c>
      <c r="D139" s="11">
        <v>4</v>
      </c>
      <c r="E139" s="12">
        <v>5</v>
      </c>
      <c r="F139" s="104"/>
      <c r="I139" s="112"/>
    </row>
    <row r="140" spans="1:9" ht="18.75" customHeight="1">
      <c r="A140" s="27">
        <v>4261</v>
      </c>
      <c r="B140" s="31" t="s">
        <v>64</v>
      </c>
      <c r="C140" s="87">
        <f>SUM(D140:E140)</f>
        <v>572000</v>
      </c>
      <c r="D140" s="38">
        <v>412000</v>
      </c>
      <c r="E140" s="39">
        <f>SUM(E141:E145)</f>
        <v>160000</v>
      </c>
      <c r="F140" s="104"/>
      <c r="G140" s="109"/>
      <c r="I140" s="112"/>
    </row>
    <row r="141" spans="1:9" ht="18.75" customHeight="1">
      <c r="A141" s="118">
        <v>426111</v>
      </c>
      <c r="B141" s="41" t="s">
        <v>65</v>
      </c>
      <c r="C141" s="19">
        <f aca="true" t="shared" si="7" ref="C141:C156">SUM(D141:E141)</f>
        <v>392000</v>
      </c>
      <c r="D141" s="20">
        <v>312000</v>
      </c>
      <c r="E141" s="97">
        <v>80000</v>
      </c>
      <c r="F141" s="104"/>
      <c r="I141" s="112"/>
    </row>
    <row r="142" spans="1:9" ht="18.75" customHeight="1">
      <c r="A142" s="118">
        <v>426121</v>
      </c>
      <c r="B142" s="41" t="s">
        <v>66</v>
      </c>
      <c r="C142" s="19">
        <f t="shared" si="7"/>
        <v>120000</v>
      </c>
      <c r="D142" s="20">
        <v>100000</v>
      </c>
      <c r="E142" s="97">
        <v>20000</v>
      </c>
      <c r="F142" s="104"/>
      <c r="I142" s="112"/>
    </row>
    <row r="143" spans="1:9" ht="18.75" customHeight="1">
      <c r="A143" s="118">
        <v>426124</v>
      </c>
      <c r="B143" s="41" t="s">
        <v>137</v>
      </c>
      <c r="C143" s="19">
        <f t="shared" si="7"/>
        <v>0</v>
      </c>
      <c r="D143" s="20">
        <v>0</v>
      </c>
      <c r="E143" s="97">
        <v>0</v>
      </c>
      <c r="F143" s="104"/>
      <c r="I143" s="112"/>
    </row>
    <row r="144" spans="1:9" ht="18.75" customHeight="1">
      <c r="A144" s="118">
        <v>426131</v>
      </c>
      <c r="B144" s="41" t="s">
        <v>195</v>
      </c>
      <c r="C144" s="19">
        <f t="shared" si="7"/>
        <v>60000</v>
      </c>
      <c r="D144" s="20">
        <v>0</v>
      </c>
      <c r="E144" s="97">
        <v>60000</v>
      </c>
      <c r="F144" s="104"/>
      <c r="I144" s="112"/>
    </row>
    <row r="145" spans="1:9" ht="18.75" customHeight="1">
      <c r="A145" s="118">
        <v>426191</v>
      </c>
      <c r="B145" s="41" t="s">
        <v>67</v>
      </c>
      <c r="C145" s="19">
        <f t="shared" si="7"/>
        <v>0</v>
      </c>
      <c r="D145" s="20">
        <v>0</v>
      </c>
      <c r="E145" s="97">
        <v>0</v>
      </c>
      <c r="F145" s="104"/>
      <c r="I145" s="112"/>
    </row>
    <row r="146" spans="1:9" ht="33" customHeight="1">
      <c r="A146" s="27">
        <v>4263</v>
      </c>
      <c r="B146" s="31" t="s">
        <v>196</v>
      </c>
      <c r="C146" s="87">
        <f t="shared" si="7"/>
        <v>400000</v>
      </c>
      <c r="D146" s="38">
        <f>SUM(D147:D147)</f>
        <v>400000</v>
      </c>
      <c r="E146" s="39">
        <f>SUM(E147:E147)</f>
        <v>0</v>
      </c>
      <c r="F146" s="107"/>
      <c r="G146" s="109"/>
      <c r="H146" s="106"/>
      <c r="I146" s="112"/>
    </row>
    <row r="147" spans="1:9" ht="33.75" customHeight="1">
      <c r="A147" s="118">
        <v>426311</v>
      </c>
      <c r="B147" s="41" t="s">
        <v>138</v>
      </c>
      <c r="C147" s="19">
        <f t="shared" si="7"/>
        <v>400000</v>
      </c>
      <c r="D147" s="20">
        <v>400000</v>
      </c>
      <c r="E147" s="97">
        <v>0</v>
      </c>
      <c r="F147" s="104"/>
      <c r="I147" s="112"/>
    </row>
    <row r="148" spans="1:9" ht="18.75" customHeight="1">
      <c r="A148" s="27">
        <v>4264</v>
      </c>
      <c r="B148" s="31" t="s">
        <v>68</v>
      </c>
      <c r="C148" s="87">
        <f t="shared" si="7"/>
        <v>4100000</v>
      </c>
      <c r="D148" s="38">
        <f>SUM(D149:D151)</f>
        <v>4000000</v>
      </c>
      <c r="E148" s="39">
        <f>SUM(E149:E151)</f>
        <v>100000</v>
      </c>
      <c r="F148" s="107"/>
      <c r="G148" s="109"/>
      <c r="H148" s="106"/>
      <c r="I148" s="112"/>
    </row>
    <row r="149" spans="1:9" ht="18.75" customHeight="1">
      <c r="A149" s="118">
        <v>426411</v>
      </c>
      <c r="B149" s="41" t="s">
        <v>69</v>
      </c>
      <c r="C149" s="19">
        <f t="shared" si="7"/>
        <v>2170000</v>
      </c>
      <c r="D149" s="20">
        <v>2170000</v>
      </c>
      <c r="E149" s="97">
        <v>0</v>
      </c>
      <c r="F149" s="104"/>
      <c r="I149" s="112"/>
    </row>
    <row r="150" spans="1:11" ht="18.75" customHeight="1">
      <c r="A150" s="118">
        <v>426412</v>
      </c>
      <c r="B150" s="41" t="s">
        <v>197</v>
      </c>
      <c r="C150" s="19">
        <f t="shared" si="7"/>
        <v>1580000</v>
      </c>
      <c r="D150" s="20">
        <v>1580000</v>
      </c>
      <c r="E150" s="97">
        <v>0</v>
      </c>
      <c r="F150" s="104"/>
      <c r="I150" s="112"/>
      <c r="K150" s="133"/>
    </row>
    <row r="151" spans="1:9" ht="29.25" customHeight="1">
      <c r="A151" s="118">
        <v>426491</v>
      </c>
      <c r="B151" s="41" t="s">
        <v>70</v>
      </c>
      <c r="C151" s="19">
        <f t="shared" si="7"/>
        <v>350000</v>
      </c>
      <c r="D151" s="20">
        <v>250000</v>
      </c>
      <c r="E151" s="97">
        <v>100000</v>
      </c>
      <c r="F151" s="104"/>
      <c r="I151" s="112"/>
    </row>
    <row r="152" spans="1:9" ht="18.75" customHeight="1">
      <c r="A152" s="27">
        <v>4266</v>
      </c>
      <c r="B152" s="31" t="s">
        <v>71</v>
      </c>
      <c r="C152" s="87">
        <f t="shared" si="7"/>
        <v>3090000</v>
      </c>
      <c r="D152" s="15">
        <f>SUM(D153)</f>
        <v>3090000</v>
      </c>
      <c r="E152" s="16">
        <f>SUM(E153)</f>
        <v>0</v>
      </c>
      <c r="F152" s="107"/>
      <c r="G152" s="109"/>
      <c r="H152" s="106"/>
      <c r="I152" s="112"/>
    </row>
    <row r="153" spans="1:9" ht="18.75" customHeight="1">
      <c r="A153" s="118">
        <v>4266</v>
      </c>
      <c r="B153" s="41" t="s">
        <v>71</v>
      </c>
      <c r="C153" s="19">
        <f t="shared" si="7"/>
        <v>3090000</v>
      </c>
      <c r="D153" s="20">
        <v>3090000</v>
      </c>
      <c r="E153" s="97">
        <v>0</v>
      </c>
      <c r="F153" s="104"/>
      <c r="I153" s="112"/>
    </row>
    <row r="154" spans="1:9" ht="18.75" customHeight="1">
      <c r="A154" s="27">
        <v>4267</v>
      </c>
      <c r="B154" s="31" t="s">
        <v>156</v>
      </c>
      <c r="C154" s="134">
        <v>13000</v>
      </c>
      <c r="D154" s="135">
        <v>702171.74</v>
      </c>
      <c r="E154" s="136">
        <v>0</v>
      </c>
      <c r="F154" s="104"/>
      <c r="I154" s="112"/>
    </row>
    <row r="155" spans="1:9" ht="18.75" customHeight="1">
      <c r="A155" s="118">
        <v>4267</v>
      </c>
      <c r="B155" s="41" t="s">
        <v>156</v>
      </c>
      <c r="C155" s="19">
        <v>13000</v>
      </c>
      <c r="D155" s="46">
        <v>702171.74</v>
      </c>
      <c r="E155" s="100">
        <v>0</v>
      </c>
      <c r="F155" s="104"/>
      <c r="I155" s="112"/>
    </row>
    <row r="156" spans="1:9" ht="18.75" customHeight="1" thickBot="1">
      <c r="A156" s="27">
        <v>4268</v>
      </c>
      <c r="B156" s="31" t="s">
        <v>198</v>
      </c>
      <c r="C156" s="87">
        <f t="shared" si="7"/>
        <v>1545000</v>
      </c>
      <c r="D156" s="51">
        <f>SUM(D160:D160)</f>
        <v>1545000</v>
      </c>
      <c r="E156" s="52">
        <f>SUM(E160:E160)</f>
        <v>0</v>
      </c>
      <c r="F156" s="104"/>
      <c r="G156" s="109"/>
      <c r="I156" s="112"/>
    </row>
    <row r="157" spans="1:9" ht="18.75" customHeight="1">
      <c r="A157" s="146" t="s">
        <v>2</v>
      </c>
      <c r="B157" s="142" t="s">
        <v>3</v>
      </c>
      <c r="C157" s="148" t="s">
        <v>159</v>
      </c>
      <c r="D157" s="144"/>
      <c r="E157" s="145"/>
      <c r="F157" s="104"/>
      <c r="I157" s="112"/>
    </row>
    <row r="158" spans="1:9" ht="41.25" customHeight="1">
      <c r="A158" s="147"/>
      <c r="B158" s="143"/>
      <c r="C158" s="5" t="s">
        <v>4</v>
      </c>
      <c r="D158" s="6" t="s">
        <v>5</v>
      </c>
      <c r="E158" s="7" t="s">
        <v>6</v>
      </c>
      <c r="F158" s="104"/>
      <c r="I158" s="112"/>
    </row>
    <row r="159" spans="1:9" ht="18.75" customHeight="1">
      <c r="A159" s="8">
        <v>1</v>
      </c>
      <c r="B159" s="9">
        <v>2</v>
      </c>
      <c r="C159" s="10">
        <v>3</v>
      </c>
      <c r="D159" s="11">
        <v>4</v>
      </c>
      <c r="E159" s="12">
        <v>5</v>
      </c>
      <c r="F159" s="104"/>
      <c r="I159" s="112"/>
    </row>
    <row r="160" spans="1:9" ht="18.75" customHeight="1">
      <c r="A160" s="118">
        <v>4268</v>
      </c>
      <c r="B160" s="41" t="s">
        <v>198</v>
      </c>
      <c r="C160" s="19">
        <f aca="true" t="shared" si="8" ref="C160:C176">SUM(D160:E160)</f>
        <v>1545000</v>
      </c>
      <c r="D160" s="20">
        <v>1545000</v>
      </c>
      <c r="E160" s="97">
        <v>0</v>
      </c>
      <c r="F160" s="104"/>
      <c r="I160" s="112"/>
    </row>
    <row r="161" spans="1:9" ht="18.75" customHeight="1">
      <c r="A161" s="27">
        <v>4269</v>
      </c>
      <c r="B161" s="31" t="s">
        <v>72</v>
      </c>
      <c r="C161" s="87">
        <f t="shared" si="8"/>
        <v>777405</v>
      </c>
      <c r="D161" s="38">
        <f>SUM(D162:D163)</f>
        <v>477405</v>
      </c>
      <c r="E161" s="39">
        <f>SUM(E162:E163)</f>
        <v>300000</v>
      </c>
      <c r="F161" s="107"/>
      <c r="G161" s="109"/>
      <c r="H161" s="106"/>
      <c r="I161" s="112"/>
    </row>
    <row r="162" spans="1:9" ht="18.75" customHeight="1">
      <c r="A162" s="118">
        <v>426911</v>
      </c>
      <c r="B162" s="41" t="s">
        <v>139</v>
      </c>
      <c r="C162" s="19">
        <f t="shared" si="8"/>
        <v>577405</v>
      </c>
      <c r="D162" s="20">
        <v>477405</v>
      </c>
      <c r="E162" s="97">
        <v>100000</v>
      </c>
      <c r="F162" s="104"/>
      <c r="I162" s="112"/>
    </row>
    <row r="163" spans="1:9" ht="18.75" customHeight="1">
      <c r="A163" s="118">
        <v>426919</v>
      </c>
      <c r="B163" s="41" t="s">
        <v>199</v>
      </c>
      <c r="C163" s="19">
        <f t="shared" si="8"/>
        <v>200000</v>
      </c>
      <c r="D163" s="20">
        <v>0</v>
      </c>
      <c r="E163" s="97">
        <v>200000</v>
      </c>
      <c r="F163" s="104"/>
      <c r="I163" s="112"/>
    </row>
    <row r="164" spans="1:9" ht="18.75" customHeight="1">
      <c r="A164" s="124">
        <v>4442</v>
      </c>
      <c r="B164" s="114" t="s">
        <v>140</v>
      </c>
      <c r="C164" s="115">
        <f t="shared" si="8"/>
        <v>0</v>
      </c>
      <c r="D164" s="116">
        <v>0</v>
      </c>
      <c r="E164" s="117">
        <v>0</v>
      </c>
      <c r="F164" s="104"/>
      <c r="I164" s="112"/>
    </row>
    <row r="165" spans="1:9" ht="18.75" customHeight="1">
      <c r="A165" s="118">
        <v>444211</v>
      </c>
      <c r="B165" s="41" t="s">
        <v>141</v>
      </c>
      <c r="C165" s="19">
        <v>0</v>
      </c>
      <c r="D165" s="20">
        <v>0</v>
      </c>
      <c r="E165" s="97">
        <v>0</v>
      </c>
      <c r="F165" s="104"/>
      <c r="I165" s="112"/>
    </row>
    <row r="166" spans="1:9" ht="33.75" customHeight="1">
      <c r="A166" s="30">
        <v>472</v>
      </c>
      <c r="B166" s="13" t="s">
        <v>200</v>
      </c>
      <c r="C166" s="87">
        <f t="shared" si="8"/>
        <v>60000</v>
      </c>
      <c r="D166" s="15">
        <f>SUM(D167)</f>
        <v>60000</v>
      </c>
      <c r="E166" s="16">
        <f>SUM(E167)</f>
        <v>0</v>
      </c>
      <c r="F166" s="104"/>
      <c r="I166" s="112"/>
    </row>
    <row r="167" spans="1:9" ht="33" customHeight="1">
      <c r="A167" s="27">
        <v>4727</v>
      </c>
      <c r="B167" s="31" t="s">
        <v>73</v>
      </c>
      <c r="C167" s="87">
        <f t="shared" si="8"/>
        <v>60000</v>
      </c>
      <c r="D167" s="15">
        <f>SUM(D168)</f>
        <v>60000</v>
      </c>
      <c r="E167" s="16">
        <f>SUM(E168)</f>
        <v>0</v>
      </c>
      <c r="F167" s="104"/>
      <c r="I167" s="112"/>
    </row>
    <row r="168" spans="1:9" ht="18.75" customHeight="1">
      <c r="A168" s="118">
        <v>472713</v>
      </c>
      <c r="B168" s="41" t="s">
        <v>74</v>
      </c>
      <c r="C168" s="19">
        <f t="shared" si="8"/>
        <v>60000</v>
      </c>
      <c r="D168" s="20">
        <v>60000</v>
      </c>
      <c r="E168" s="97">
        <v>0</v>
      </c>
      <c r="F168" s="104"/>
      <c r="G168" s="109"/>
      <c r="I168" s="112"/>
    </row>
    <row r="169" spans="1:9" ht="18.75" customHeight="1">
      <c r="A169" s="27"/>
      <c r="B169" s="13" t="s">
        <v>75</v>
      </c>
      <c r="C169" s="87">
        <f t="shared" si="8"/>
        <v>80000</v>
      </c>
      <c r="D169" s="15">
        <f>SUM(D170+D175)</f>
        <v>60000</v>
      </c>
      <c r="E169" s="16">
        <f>SUM(E170+E175)</f>
        <v>20000</v>
      </c>
      <c r="F169" s="104"/>
      <c r="I169" s="112"/>
    </row>
    <row r="170" spans="1:9" ht="18.75" customHeight="1">
      <c r="A170" s="30">
        <v>4820</v>
      </c>
      <c r="B170" s="13" t="s">
        <v>201</v>
      </c>
      <c r="C170" s="87">
        <f t="shared" si="8"/>
        <v>80000</v>
      </c>
      <c r="D170" s="15">
        <f>SUM(D171+D173)</f>
        <v>60000</v>
      </c>
      <c r="E170" s="16">
        <f>SUM(E171+E173)</f>
        <v>20000</v>
      </c>
      <c r="F170" s="104"/>
      <c r="I170" s="112"/>
    </row>
    <row r="171" spans="1:9" ht="18.75" customHeight="1">
      <c r="A171" s="27">
        <v>4821</v>
      </c>
      <c r="B171" s="31" t="s">
        <v>76</v>
      </c>
      <c r="C171" s="87">
        <f t="shared" si="8"/>
        <v>40000</v>
      </c>
      <c r="D171" s="15">
        <f>SUM(D172)</f>
        <v>30000</v>
      </c>
      <c r="E171" s="16">
        <f>SUM(E172)</f>
        <v>10000</v>
      </c>
      <c r="F171" s="104"/>
      <c r="G171" s="109"/>
      <c r="I171" s="112"/>
    </row>
    <row r="172" spans="1:9" ht="18.75" customHeight="1">
      <c r="A172" s="118">
        <v>4821</v>
      </c>
      <c r="B172" s="41" t="s">
        <v>76</v>
      </c>
      <c r="C172" s="19">
        <f t="shared" si="8"/>
        <v>40000</v>
      </c>
      <c r="D172" s="20">
        <v>30000</v>
      </c>
      <c r="E172" s="97">
        <v>10000</v>
      </c>
      <c r="F172" s="104"/>
      <c r="I172" s="112"/>
    </row>
    <row r="173" spans="1:9" ht="18.75" customHeight="1">
      <c r="A173" s="27">
        <v>4822</v>
      </c>
      <c r="B173" s="31" t="s">
        <v>77</v>
      </c>
      <c r="C173" s="87">
        <f t="shared" si="8"/>
        <v>40000</v>
      </c>
      <c r="D173" s="15">
        <f>SUM(D174)</f>
        <v>30000</v>
      </c>
      <c r="E173" s="16">
        <f>SUM(E174)</f>
        <v>10000</v>
      </c>
      <c r="F173" s="104"/>
      <c r="G173" s="109"/>
      <c r="I173" s="112"/>
    </row>
    <row r="174" spans="1:9" ht="18.75" customHeight="1">
      <c r="A174" s="118">
        <v>4822</v>
      </c>
      <c r="B174" s="41" t="s">
        <v>77</v>
      </c>
      <c r="C174" s="19">
        <f t="shared" si="8"/>
        <v>40000</v>
      </c>
      <c r="D174" s="20">
        <v>30000</v>
      </c>
      <c r="E174" s="97">
        <v>10000</v>
      </c>
      <c r="F174" s="104"/>
      <c r="I174" s="112"/>
    </row>
    <row r="175" spans="1:9" ht="18.75" customHeight="1">
      <c r="A175" s="27">
        <v>4831</v>
      </c>
      <c r="B175" s="31" t="s">
        <v>78</v>
      </c>
      <c r="C175" s="87">
        <f t="shared" si="8"/>
        <v>0</v>
      </c>
      <c r="D175" s="15">
        <f>SUM(D176)</f>
        <v>0</v>
      </c>
      <c r="E175" s="16">
        <f>SUM(E176)</f>
        <v>0</v>
      </c>
      <c r="F175" s="104"/>
      <c r="I175" s="112"/>
    </row>
    <row r="176" spans="1:9" ht="18.75" customHeight="1" thickBot="1">
      <c r="A176" s="53">
        <v>483111</v>
      </c>
      <c r="B176" s="54" t="s">
        <v>78</v>
      </c>
      <c r="C176" s="19">
        <f t="shared" si="8"/>
        <v>0</v>
      </c>
      <c r="D176" s="22">
        <v>0</v>
      </c>
      <c r="E176" s="103">
        <v>0</v>
      </c>
      <c r="F176" s="104"/>
      <c r="I176" s="112"/>
    </row>
    <row r="177" spans="1:9" ht="36" customHeight="1">
      <c r="A177" s="30"/>
      <c r="B177" s="13" t="s">
        <v>157</v>
      </c>
      <c r="C177" s="87">
        <f>SUM(D177:E177)</f>
        <v>2920000</v>
      </c>
      <c r="D177" s="28">
        <f>SUM(D178+D185+D208+D210)</f>
        <v>0</v>
      </c>
      <c r="E177" s="29">
        <f>SUM(E178+E185+E210)</f>
        <v>2920000</v>
      </c>
      <c r="F177" s="104"/>
      <c r="G177" s="109"/>
      <c r="H177" s="106"/>
      <c r="I177" s="112"/>
    </row>
    <row r="178" spans="1:9" ht="18.75" customHeight="1">
      <c r="A178" s="30">
        <v>5110</v>
      </c>
      <c r="B178" s="13" t="s">
        <v>79</v>
      </c>
      <c r="C178" s="87">
        <f>SUM(D178:E178)</f>
        <v>0</v>
      </c>
      <c r="D178" s="15">
        <f>SUM(D179+D181+D183)</f>
        <v>0</v>
      </c>
      <c r="E178" s="16">
        <f>SUM(E179+E181+E183)</f>
        <v>0</v>
      </c>
      <c r="F178" s="104"/>
      <c r="I178" s="112"/>
    </row>
    <row r="179" spans="1:9" ht="18.75" customHeight="1">
      <c r="A179" s="27">
        <v>5112</v>
      </c>
      <c r="B179" s="31" t="s">
        <v>80</v>
      </c>
      <c r="C179" s="87">
        <f>SUM(D179:E179)</f>
        <v>0</v>
      </c>
      <c r="D179" s="15">
        <f>SUM(D180)</f>
        <v>0</v>
      </c>
      <c r="E179" s="16">
        <f>SUM(E180)</f>
        <v>0</v>
      </c>
      <c r="F179" s="104"/>
      <c r="I179" s="112"/>
    </row>
    <row r="180" spans="1:9" ht="18.75" customHeight="1">
      <c r="A180" s="40">
        <v>511223</v>
      </c>
      <c r="B180" s="41" t="s">
        <v>202</v>
      </c>
      <c r="C180" s="19">
        <f aca="true" t="shared" si="9" ref="C180:C190">SUM(D180:E180)</f>
        <v>0</v>
      </c>
      <c r="D180" s="20">
        <v>0</v>
      </c>
      <c r="E180" s="97">
        <v>0</v>
      </c>
      <c r="F180" s="104"/>
      <c r="I180" s="112"/>
    </row>
    <row r="181" spans="1:9" ht="18.75" customHeight="1">
      <c r="A181" s="27">
        <v>5113</v>
      </c>
      <c r="B181" s="31" t="s">
        <v>203</v>
      </c>
      <c r="C181" s="87">
        <f t="shared" si="9"/>
        <v>0</v>
      </c>
      <c r="D181" s="15">
        <f>SUM(D182)</f>
        <v>0</v>
      </c>
      <c r="E181" s="16">
        <f>SUM(E182)</f>
        <v>0</v>
      </c>
      <c r="F181" s="104"/>
      <c r="I181" s="112"/>
    </row>
    <row r="182" spans="1:9" ht="35.25" customHeight="1">
      <c r="A182" s="40">
        <v>511323</v>
      </c>
      <c r="B182" s="41" t="s">
        <v>81</v>
      </c>
      <c r="C182" s="19">
        <f t="shared" si="9"/>
        <v>0</v>
      </c>
      <c r="D182" s="20">
        <v>0</v>
      </c>
      <c r="E182" s="97">
        <v>0</v>
      </c>
      <c r="F182" s="104"/>
      <c r="I182" s="112"/>
    </row>
    <row r="183" spans="1:9" ht="18.75" customHeight="1">
      <c r="A183" s="27">
        <v>5114</v>
      </c>
      <c r="B183" s="89" t="s">
        <v>82</v>
      </c>
      <c r="C183" s="87">
        <f t="shared" si="9"/>
        <v>0</v>
      </c>
      <c r="D183" s="15">
        <f>SUM(D184)</f>
        <v>0</v>
      </c>
      <c r="E183" s="16">
        <f>SUM(E184)</f>
        <v>0</v>
      </c>
      <c r="F183" s="104"/>
      <c r="I183" s="112"/>
    </row>
    <row r="184" spans="1:9" ht="18.75" customHeight="1">
      <c r="A184" s="118">
        <v>511451</v>
      </c>
      <c r="B184" s="41" t="s">
        <v>83</v>
      </c>
      <c r="C184" s="19">
        <f t="shared" si="9"/>
        <v>0</v>
      </c>
      <c r="D184" s="20">
        <v>0</v>
      </c>
      <c r="E184" s="97">
        <v>0</v>
      </c>
      <c r="F184" s="104"/>
      <c r="I184" s="112"/>
    </row>
    <row r="185" spans="1:9" ht="18.75" customHeight="1">
      <c r="A185" s="30">
        <v>5120</v>
      </c>
      <c r="B185" s="13" t="s">
        <v>84</v>
      </c>
      <c r="C185" s="87">
        <f t="shared" si="9"/>
        <v>2420000</v>
      </c>
      <c r="D185" s="15">
        <f>SUM(D186+D194+D205)</f>
        <v>0</v>
      </c>
      <c r="E185" s="16">
        <f>SUM(E186+E194+E205)</f>
        <v>2420000</v>
      </c>
      <c r="F185" s="104"/>
      <c r="I185" s="112"/>
    </row>
    <row r="186" spans="1:9" ht="18.75" customHeight="1">
      <c r="A186" s="27">
        <v>5121</v>
      </c>
      <c r="B186" s="89" t="s">
        <v>85</v>
      </c>
      <c r="C186" s="87">
        <f t="shared" si="9"/>
        <v>0</v>
      </c>
      <c r="D186" s="38">
        <f>SUM(D187:D190)</f>
        <v>0</v>
      </c>
      <c r="E186" s="39">
        <f>SUM(E187:E190)</f>
        <v>0</v>
      </c>
      <c r="F186" s="104"/>
      <c r="I186" s="112"/>
    </row>
    <row r="187" spans="1:9" ht="18.75" customHeight="1">
      <c r="A187" s="40">
        <v>512111</v>
      </c>
      <c r="B187" s="41" t="s">
        <v>86</v>
      </c>
      <c r="C187" s="19">
        <f t="shared" si="9"/>
        <v>0</v>
      </c>
      <c r="D187" s="20">
        <v>0</v>
      </c>
      <c r="E187" s="97">
        <v>0</v>
      </c>
      <c r="F187" s="104"/>
      <c r="I187" s="112"/>
    </row>
    <row r="188" spans="1:9" ht="18.75" customHeight="1">
      <c r="A188" s="40">
        <v>512114</v>
      </c>
      <c r="B188" s="41" t="s">
        <v>87</v>
      </c>
      <c r="C188" s="19">
        <f t="shared" si="9"/>
        <v>0</v>
      </c>
      <c r="D188" s="20">
        <v>0</v>
      </c>
      <c r="E188" s="97">
        <v>0</v>
      </c>
      <c r="F188" s="104"/>
      <c r="I188" s="112"/>
    </row>
    <row r="189" spans="1:9" ht="18.75" customHeight="1">
      <c r="A189" s="40">
        <v>512116</v>
      </c>
      <c r="B189" s="41" t="s">
        <v>88</v>
      </c>
      <c r="C189" s="19">
        <f t="shared" si="9"/>
        <v>0</v>
      </c>
      <c r="D189" s="20">
        <v>0</v>
      </c>
      <c r="E189" s="97">
        <v>0</v>
      </c>
      <c r="F189" s="104"/>
      <c r="I189" s="112"/>
    </row>
    <row r="190" spans="1:9" ht="18.75" customHeight="1" thickBot="1">
      <c r="A190" s="40">
        <v>512121</v>
      </c>
      <c r="B190" s="41" t="s">
        <v>204</v>
      </c>
      <c r="C190" s="19">
        <f t="shared" si="9"/>
        <v>0</v>
      </c>
      <c r="D190" s="46">
        <v>0</v>
      </c>
      <c r="E190" s="100">
        <v>0</v>
      </c>
      <c r="F190" s="104"/>
      <c r="I190" s="112"/>
    </row>
    <row r="191" spans="1:9" ht="18.75" customHeight="1">
      <c r="A191" s="146" t="s">
        <v>2</v>
      </c>
      <c r="B191" s="142" t="s">
        <v>3</v>
      </c>
      <c r="C191" s="148" t="s">
        <v>159</v>
      </c>
      <c r="D191" s="144"/>
      <c r="E191" s="145"/>
      <c r="F191" s="104"/>
      <c r="I191" s="112"/>
    </row>
    <row r="192" spans="1:9" ht="45.75" customHeight="1">
      <c r="A192" s="147"/>
      <c r="B192" s="143"/>
      <c r="C192" s="5" t="s">
        <v>4</v>
      </c>
      <c r="D192" s="6" t="s">
        <v>5</v>
      </c>
      <c r="E192" s="7" t="s">
        <v>6</v>
      </c>
      <c r="F192" s="104"/>
      <c r="I192" s="112"/>
    </row>
    <row r="193" spans="1:9" ht="18.75" customHeight="1">
      <c r="A193" s="8">
        <v>1</v>
      </c>
      <c r="B193" s="9">
        <v>2</v>
      </c>
      <c r="C193" s="10">
        <v>3</v>
      </c>
      <c r="D193" s="11">
        <v>4</v>
      </c>
      <c r="E193" s="12">
        <v>5</v>
      </c>
      <c r="F193" s="104"/>
      <c r="I193" s="112"/>
    </row>
    <row r="194" spans="1:9" ht="18.75" customHeight="1">
      <c r="A194" s="27">
        <v>5122</v>
      </c>
      <c r="B194" s="89" t="s">
        <v>58</v>
      </c>
      <c r="C194" s="87">
        <f>SUM(D194:E194)</f>
        <v>1920000</v>
      </c>
      <c r="D194" s="38">
        <f>SUM(D195:D204)</f>
        <v>0</v>
      </c>
      <c r="E194" s="39">
        <f>SUM(E195:E204)</f>
        <v>1920000</v>
      </c>
      <c r="F194" s="104"/>
      <c r="I194" s="112"/>
    </row>
    <row r="195" spans="1:9" ht="18.75" customHeight="1">
      <c r="A195" s="40">
        <v>512211</v>
      </c>
      <c r="B195" s="41" t="s">
        <v>59</v>
      </c>
      <c r="C195" s="19">
        <f aca="true" t="shared" si="10" ref="C195:C212">SUM(D195:E195)</f>
        <v>400000</v>
      </c>
      <c r="D195" s="20">
        <v>0</v>
      </c>
      <c r="E195" s="97">
        <v>400000</v>
      </c>
      <c r="F195" s="104"/>
      <c r="I195" s="112"/>
    </row>
    <row r="196" spans="1:9" ht="18.75" customHeight="1">
      <c r="A196" s="40">
        <v>512221</v>
      </c>
      <c r="B196" s="41" t="s">
        <v>60</v>
      </c>
      <c r="C196" s="19">
        <f t="shared" si="10"/>
        <v>400000</v>
      </c>
      <c r="D196" s="20">
        <v>0</v>
      </c>
      <c r="E196" s="97">
        <v>400000</v>
      </c>
      <c r="F196" s="104"/>
      <c r="I196" s="112"/>
    </row>
    <row r="197" spans="1:9" ht="18.75" customHeight="1">
      <c r="A197" s="40">
        <v>512222</v>
      </c>
      <c r="B197" s="41" t="s">
        <v>205</v>
      </c>
      <c r="C197" s="19">
        <f t="shared" si="10"/>
        <v>100000</v>
      </c>
      <c r="D197" s="20">
        <v>0</v>
      </c>
      <c r="E197" s="97">
        <v>100000</v>
      </c>
      <c r="F197" s="104"/>
      <c r="I197" s="112"/>
    </row>
    <row r="198" spans="1:9" ht="18.75" customHeight="1">
      <c r="A198" s="40">
        <v>512223</v>
      </c>
      <c r="B198" s="41" t="s">
        <v>206</v>
      </c>
      <c r="C198" s="19">
        <f t="shared" si="10"/>
        <v>200000</v>
      </c>
      <c r="D198" s="20">
        <v>0</v>
      </c>
      <c r="E198" s="97">
        <v>200000</v>
      </c>
      <c r="F198" s="104"/>
      <c r="I198" s="112"/>
    </row>
    <row r="199" spans="1:9" ht="18.75" customHeight="1">
      <c r="A199" s="40">
        <v>512231</v>
      </c>
      <c r="B199" s="41" t="s">
        <v>89</v>
      </c>
      <c r="C199" s="19">
        <f t="shared" si="10"/>
        <v>100000</v>
      </c>
      <c r="D199" s="20">
        <v>0</v>
      </c>
      <c r="E199" s="97">
        <v>100000</v>
      </c>
      <c r="F199" s="104"/>
      <c r="I199" s="112"/>
    </row>
    <row r="200" spans="1:9" ht="18.75" customHeight="1">
      <c r="A200" s="40">
        <v>512232</v>
      </c>
      <c r="B200" s="41" t="s">
        <v>90</v>
      </c>
      <c r="C200" s="19">
        <f t="shared" si="10"/>
        <v>20000</v>
      </c>
      <c r="D200" s="20">
        <v>0</v>
      </c>
      <c r="E200" s="97">
        <v>20000</v>
      </c>
      <c r="F200" s="104"/>
      <c r="I200" s="112"/>
    </row>
    <row r="201" spans="1:9" ht="18.75" customHeight="1">
      <c r="A201" s="40">
        <v>512233</v>
      </c>
      <c r="B201" s="41" t="s">
        <v>91</v>
      </c>
      <c r="C201" s="19">
        <f t="shared" si="10"/>
        <v>50000</v>
      </c>
      <c r="D201" s="20">
        <v>0</v>
      </c>
      <c r="E201" s="97">
        <v>50000</v>
      </c>
      <c r="F201" s="104"/>
      <c r="I201" s="112"/>
    </row>
    <row r="202" spans="1:9" ht="18.75" customHeight="1">
      <c r="A202" s="40">
        <v>512241</v>
      </c>
      <c r="B202" s="41" t="s">
        <v>92</v>
      </c>
      <c r="C202" s="19">
        <f t="shared" si="10"/>
        <v>150000</v>
      </c>
      <c r="D202" s="20">
        <v>0</v>
      </c>
      <c r="E202" s="97">
        <v>150000</v>
      </c>
      <c r="F202" s="104"/>
      <c r="I202" s="112"/>
    </row>
    <row r="203" spans="1:9" ht="18.75" customHeight="1">
      <c r="A203" s="40">
        <v>512242</v>
      </c>
      <c r="B203" s="41" t="s">
        <v>207</v>
      </c>
      <c r="C203" s="19">
        <f t="shared" si="10"/>
        <v>0</v>
      </c>
      <c r="D203" s="20">
        <v>0</v>
      </c>
      <c r="E203" s="97">
        <v>0</v>
      </c>
      <c r="F203" s="104"/>
      <c r="I203" s="112"/>
    </row>
    <row r="204" spans="1:9" ht="18.75" customHeight="1">
      <c r="A204" s="40">
        <v>512251</v>
      </c>
      <c r="B204" s="41" t="s">
        <v>93</v>
      </c>
      <c r="C204" s="19">
        <f t="shared" si="10"/>
        <v>500000</v>
      </c>
      <c r="D204" s="20">
        <v>0</v>
      </c>
      <c r="E204" s="97">
        <v>500000</v>
      </c>
      <c r="F204" s="104"/>
      <c r="I204" s="112"/>
    </row>
    <row r="205" spans="1:9" ht="18.75" customHeight="1">
      <c r="A205" s="137">
        <v>5126</v>
      </c>
      <c r="B205" s="89" t="s">
        <v>94</v>
      </c>
      <c r="C205" s="87">
        <f t="shared" si="10"/>
        <v>500000</v>
      </c>
      <c r="D205" s="15">
        <f>SUM(D206:D207)</f>
        <v>0</v>
      </c>
      <c r="E205" s="16">
        <f>SUM(E206:E207)</f>
        <v>500000</v>
      </c>
      <c r="F205" s="104"/>
      <c r="I205" s="112"/>
    </row>
    <row r="206" spans="1:9" ht="18.75" customHeight="1">
      <c r="A206" s="40">
        <v>512611</v>
      </c>
      <c r="B206" s="41" t="s">
        <v>136</v>
      </c>
      <c r="C206" s="19">
        <f>SUM(D206:E206)</f>
        <v>350000</v>
      </c>
      <c r="D206" s="20">
        <v>0</v>
      </c>
      <c r="E206" s="97">
        <v>350000</v>
      </c>
      <c r="F206" s="104"/>
      <c r="I206" s="112"/>
    </row>
    <row r="207" spans="1:9" ht="18.75" customHeight="1">
      <c r="A207" s="40">
        <v>512641</v>
      </c>
      <c r="B207" s="41" t="s">
        <v>62</v>
      </c>
      <c r="C207" s="19">
        <f t="shared" si="10"/>
        <v>150000</v>
      </c>
      <c r="D207" s="20">
        <v>0</v>
      </c>
      <c r="E207" s="97">
        <v>150000</v>
      </c>
      <c r="F207" s="104"/>
      <c r="I207" s="112"/>
    </row>
    <row r="208" spans="1:9" ht="18.75" customHeight="1">
      <c r="A208" s="47">
        <v>5128</v>
      </c>
      <c r="B208" s="114" t="s">
        <v>130</v>
      </c>
      <c r="C208" s="115">
        <f>SUM(D208)</f>
        <v>0</v>
      </c>
      <c r="D208" s="116">
        <f>SUM(D209)</f>
        <v>0</v>
      </c>
      <c r="E208" s="117">
        <v>0</v>
      </c>
      <c r="F208" s="104"/>
      <c r="I208" s="112"/>
    </row>
    <row r="209" spans="1:9" ht="18.75" customHeight="1">
      <c r="A209" s="118">
        <v>512811</v>
      </c>
      <c r="B209" s="41" t="s">
        <v>132</v>
      </c>
      <c r="C209" s="19">
        <f>SUM(D209)</f>
        <v>0</v>
      </c>
      <c r="D209" s="20">
        <v>0</v>
      </c>
      <c r="E209" s="97">
        <v>0</v>
      </c>
      <c r="F209" s="104"/>
      <c r="I209" s="112"/>
    </row>
    <row r="210" spans="1:9" ht="18.75" customHeight="1">
      <c r="A210" s="30">
        <v>5151</v>
      </c>
      <c r="B210" s="13" t="s">
        <v>95</v>
      </c>
      <c r="C210" s="87">
        <f t="shared" si="10"/>
        <v>500000</v>
      </c>
      <c r="D210" s="15">
        <f>SUM(D211:D212)</f>
        <v>0</v>
      </c>
      <c r="E210" s="16">
        <f>SUM(E211:E212)</f>
        <v>500000</v>
      </c>
      <c r="F210" s="104"/>
      <c r="I210" s="112"/>
    </row>
    <row r="211" spans="1:9" ht="18.75" customHeight="1">
      <c r="A211" s="40">
        <v>515111</v>
      </c>
      <c r="B211" s="41" t="s">
        <v>208</v>
      </c>
      <c r="C211" s="19">
        <f t="shared" si="10"/>
        <v>250000</v>
      </c>
      <c r="D211" s="20">
        <v>0</v>
      </c>
      <c r="E211" s="97">
        <v>250000</v>
      </c>
      <c r="F211" s="104"/>
      <c r="I211" s="112"/>
    </row>
    <row r="212" spans="1:9" ht="18.75" customHeight="1" thickBot="1">
      <c r="A212" s="108">
        <v>515121</v>
      </c>
      <c r="B212" s="105" t="s">
        <v>96</v>
      </c>
      <c r="C212" s="84">
        <f t="shared" si="10"/>
        <v>250000</v>
      </c>
      <c r="D212" s="22">
        <v>0</v>
      </c>
      <c r="E212" s="103">
        <v>250000</v>
      </c>
      <c r="F212" s="104"/>
      <c r="I212" s="112"/>
    </row>
    <row r="214" spans="2:5" ht="30.75" customHeight="1">
      <c r="B214" s="1" t="s">
        <v>160</v>
      </c>
      <c r="D214" s="150" t="s">
        <v>152</v>
      </c>
      <c r="E214" s="150"/>
    </row>
    <row r="215" spans="4:5" ht="18.75" customHeight="1" thickBot="1">
      <c r="D215" s="55"/>
      <c r="E215" s="55"/>
    </row>
    <row r="216" spans="4:5" ht="18.75" customHeight="1">
      <c r="D216" s="149" t="s">
        <v>147</v>
      </c>
      <c r="E216" s="149"/>
    </row>
  </sheetData>
  <sheetProtection/>
  <mergeCells count="30">
    <mergeCell ref="B191:B192"/>
    <mergeCell ref="C191:E191"/>
    <mergeCell ref="A137:A138"/>
    <mergeCell ref="A99:A100"/>
    <mergeCell ref="B99:B100"/>
    <mergeCell ref="C99:E99"/>
    <mergeCell ref="C137:E137"/>
    <mergeCell ref="D216:E216"/>
    <mergeCell ref="A157:A158"/>
    <mergeCell ref="B157:B158"/>
    <mergeCell ref="C157:E157"/>
    <mergeCell ref="D214:E214"/>
    <mergeCell ref="A191:A192"/>
    <mergeCell ref="B137:B138"/>
    <mergeCell ref="A15:A16"/>
    <mergeCell ref="B15:B16"/>
    <mergeCell ref="C15:E15"/>
    <mergeCell ref="A45:A46"/>
    <mergeCell ref="B45:B46"/>
    <mergeCell ref="C45:E45"/>
    <mergeCell ref="A64:A65"/>
    <mergeCell ref="B64:B65"/>
    <mergeCell ref="C64:E64"/>
    <mergeCell ref="A1:B1"/>
    <mergeCell ref="A2:B2"/>
    <mergeCell ref="A3:B3"/>
    <mergeCell ref="A4:E4"/>
    <mergeCell ref="A6:A7"/>
    <mergeCell ref="B6:B7"/>
    <mergeCell ref="C6:E6"/>
  </mergeCells>
  <printOptions/>
  <pageMargins left="0.51" right="0.43" top="0.43" bottom="0.41" header="0.34" footer="0.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7"/>
  <sheetViews>
    <sheetView zoomScalePageLayoutView="0" workbookViewId="0" topLeftCell="A1">
      <selection activeCell="M12" sqref="M12"/>
    </sheetView>
  </sheetViews>
  <sheetFormatPr defaultColWidth="12.57421875" defaultRowHeight="12.75"/>
  <cols>
    <col min="1" max="1" width="0.85546875" style="56" customWidth="1"/>
    <col min="2" max="2" width="4.140625" style="56" customWidth="1"/>
    <col min="3" max="3" width="10.00390625" style="56" customWidth="1"/>
    <col min="4" max="4" width="33.00390625" style="56" customWidth="1"/>
    <col min="5" max="5" width="14.7109375" style="56" customWidth="1"/>
    <col min="6" max="6" width="14.28125" style="56" customWidth="1"/>
    <col min="7" max="7" width="12.57421875" style="56" customWidth="1"/>
    <col min="8" max="9" width="13.140625" style="56" customWidth="1"/>
    <col min="10" max="10" width="14.00390625" style="56" customWidth="1"/>
    <col min="11" max="16384" width="12.57421875" style="56" customWidth="1"/>
  </cols>
  <sheetData>
    <row r="1" spans="2:10" ht="15">
      <c r="B1" s="153" t="s">
        <v>125</v>
      </c>
      <c r="C1" s="153"/>
      <c r="D1" s="153"/>
      <c r="E1" s="153"/>
      <c r="F1" s="153"/>
      <c r="G1" s="153"/>
      <c r="H1" s="153"/>
      <c r="I1" s="153"/>
      <c r="J1" s="153"/>
    </row>
    <row r="2" spans="2:4" ht="15">
      <c r="B2" s="57"/>
      <c r="C2" s="57"/>
      <c r="D2" s="58"/>
    </row>
    <row r="3" spans="2:9" ht="15">
      <c r="B3" s="57"/>
      <c r="C3" s="57"/>
      <c r="D3" s="153" t="s">
        <v>117</v>
      </c>
      <c r="E3" s="153"/>
      <c r="F3" s="153"/>
      <c r="G3" s="153"/>
      <c r="H3" s="153"/>
      <c r="I3" s="153"/>
    </row>
    <row r="4" spans="2:4" ht="15">
      <c r="B4" s="57"/>
      <c r="C4" s="57"/>
      <c r="D4" s="58"/>
    </row>
    <row r="5" spans="2:10" ht="14.25">
      <c r="B5" s="155" t="s">
        <v>114</v>
      </c>
      <c r="C5" s="155" t="s">
        <v>116</v>
      </c>
      <c r="D5" s="155" t="s">
        <v>3</v>
      </c>
      <c r="E5" s="154" t="s">
        <v>115</v>
      </c>
      <c r="F5" s="154"/>
      <c r="G5" s="154" t="s">
        <v>102</v>
      </c>
      <c r="H5" s="154"/>
      <c r="I5" s="154" t="s">
        <v>105</v>
      </c>
      <c r="J5" s="154"/>
    </row>
    <row r="6" spans="2:10" ht="31.5" customHeight="1">
      <c r="B6" s="155"/>
      <c r="C6" s="155"/>
      <c r="D6" s="155"/>
      <c r="E6" s="64" t="s">
        <v>100</v>
      </c>
      <c r="F6" s="64" t="s">
        <v>101</v>
      </c>
      <c r="G6" s="64" t="s">
        <v>103</v>
      </c>
      <c r="H6" s="64" t="s">
        <v>104</v>
      </c>
      <c r="I6" s="64" t="s">
        <v>100</v>
      </c>
      <c r="J6" s="64" t="s">
        <v>101</v>
      </c>
    </row>
    <row r="7" spans="2:10" ht="14.25">
      <c r="B7" s="60">
        <v>1</v>
      </c>
      <c r="C7" s="60"/>
      <c r="D7" s="60">
        <v>2</v>
      </c>
      <c r="E7" s="60">
        <v>3</v>
      </c>
      <c r="F7" s="60">
        <v>4</v>
      </c>
      <c r="G7" s="60">
        <v>5</v>
      </c>
      <c r="H7" s="60">
        <v>6</v>
      </c>
      <c r="I7" s="60" t="s">
        <v>106</v>
      </c>
      <c r="J7" s="60" t="s">
        <v>107</v>
      </c>
    </row>
    <row r="8" spans="2:10" ht="14.25">
      <c r="B8" s="60">
        <v>1</v>
      </c>
      <c r="C8" s="60">
        <v>742321</v>
      </c>
      <c r="D8" s="59" t="s">
        <v>98</v>
      </c>
      <c r="E8" s="60">
        <v>225</v>
      </c>
      <c r="F8" s="60">
        <v>17</v>
      </c>
      <c r="G8" s="61">
        <v>3300</v>
      </c>
      <c r="H8" s="61">
        <v>650</v>
      </c>
      <c r="I8" s="61">
        <f>SUM(E8*G8)</f>
        <v>742500</v>
      </c>
      <c r="J8" s="61">
        <f>SUM(E8*F8*H8)</f>
        <v>2486250</v>
      </c>
    </row>
    <row r="9" spans="2:10" ht="14.25">
      <c r="B9" s="60">
        <f>SUM(B8+1)</f>
        <v>2</v>
      </c>
      <c r="C9" s="60">
        <f>SUM(C8)</f>
        <v>742321</v>
      </c>
      <c r="D9" s="59" t="s">
        <v>97</v>
      </c>
      <c r="E9" s="60">
        <v>205</v>
      </c>
      <c r="F9" s="60">
        <v>24</v>
      </c>
      <c r="G9" s="61">
        <v>3300</v>
      </c>
      <c r="H9" s="61">
        <v>650</v>
      </c>
      <c r="I9" s="61">
        <f>SUM(E9*G9)</f>
        <v>676500</v>
      </c>
      <c r="J9" s="61">
        <f aca="true" t="shared" si="0" ref="J9:J17">SUM(E9*F9*H9)</f>
        <v>3198000</v>
      </c>
    </row>
    <row r="10" spans="2:10" ht="14.25">
      <c r="B10" s="60">
        <f>SUM(B9+1)</f>
        <v>3</v>
      </c>
      <c r="C10" s="60">
        <f aca="true" t="shared" si="1" ref="C10:C19">SUM(C9)</f>
        <v>742321</v>
      </c>
      <c r="D10" s="59" t="s">
        <v>99</v>
      </c>
      <c r="E10" s="60">
        <v>136</v>
      </c>
      <c r="F10" s="60">
        <v>15</v>
      </c>
      <c r="G10" s="61">
        <v>3300</v>
      </c>
      <c r="H10" s="61">
        <v>1650</v>
      </c>
      <c r="I10" s="61">
        <f>SUM(E10*G10)</f>
        <v>448800</v>
      </c>
      <c r="J10" s="61">
        <f t="shared" si="0"/>
        <v>3366000</v>
      </c>
    </row>
    <row r="11" spans="2:10" ht="14.25">
      <c r="B11" s="60">
        <f aca="true" t="shared" si="2" ref="B11:B18">SUM(B10+1)</f>
        <v>4</v>
      </c>
      <c r="C11" s="60">
        <f t="shared" si="1"/>
        <v>742321</v>
      </c>
      <c r="D11" s="59" t="s">
        <v>112</v>
      </c>
      <c r="E11" s="60">
        <v>56</v>
      </c>
      <c r="F11" s="60"/>
      <c r="G11" s="61">
        <v>1100</v>
      </c>
      <c r="H11" s="61"/>
      <c r="I11" s="61">
        <f>SUM(E11*G11)</f>
        <v>61600</v>
      </c>
      <c r="J11" s="61"/>
    </row>
    <row r="12" spans="2:10" ht="14.25">
      <c r="B12" s="60">
        <f t="shared" si="2"/>
        <v>5</v>
      </c>
      <c r="C12" s="60">
        <f t="shared" si="1"/>
        <v>742321</v>
      </c>
      <c r="D12" s="59" t="s">
        <v>108</v>
      </c>
      <c r="E12" s="60">
        <f>SUM(E8:E9)</f>
        <v>430</v>
      </c>
      <c r="F12" s="60">
        <v>3</v>
      </c>
      <c r="G12" s="61"/>
      <c r="H12" s="61">
        <v>750</v>
      </c>
      <c r="I12" s="61"/>
      <c r="J12" s="61">
        <f>SUM(E12*F12*H12)</f>
        <v>967500</v>
      </c>
    </row>
    <row r="13" spans="2:10" ht="14.25">
      <c r="B13" s="60">
        <f t="shared" si="2"/>
        <v>6</v>
      </c>
      <c r="C13" s="60">
        <f t="shared" si="1"/>
        <v>742321</v>
      </c>
      <c r="D13" s="59" t="s">
        <v>108</v>
      </c>
      <c r="E13" s="60">
        <f>SUM(E10)</f>
        <v>136</v>
      </c>
      <c r="F13" s="60">
        <v>3</v>
      </c>
      <c r="G13" s="61"/>
      <c r="H13" s="61">
        <v>1850</v>
      </c>
      <c r="I13" s="61"/>
      <c r="J13" s="61">
        <f t="shared" si="0"/>
        <v>754800</v>
      </c>
    </row>
    <row r="14" spans="2:10" ht="14.25">
      <c r="B14" s="60">
        <f t="shared" si="2"/>
        <v>7</v>
      </c>
      <c r="C14" s="60">
        <f t="shared" si="1"/>
        <v>742321</v>
      </c>
      <c r="D14" s="59" t="s">
        <v>109</v>
      </c>
      <c r="E14" s="60">
        <f>SUM(E8:E9)</f>
        <v>430</v>
      </c>
      <c r="F14" s="60">
        <v>3</v>
      </c>
      <c r="G14" s="61"/>
      <c r="H14" s="61">
        <v>1000</v>
      </c>
      <c r="I14" s="61"/>
      <c r="J14" s="61">
        <f t="shared" si="0"/>
        <v>1290000</v>
      </c>
    </row>
    <row r="15" spans="2:10" ht="14.25">
      <c r="B15" s="60">
        <f t="shared" si="2"/>
        <v>8</v>
      </c>
      <c r="C15" s="60">
        <f t="shared" si="1"/>
        <v>742321</v>
      </c>
      <c r="D15" s="59" t="s">
        <v>109</v>
      </c>
      <c r="E15" s="60">
        <f>SUM(E10)</f>
        <v>136</v>
      </c>
      <c r="F15" s="60">
        <f>SUM(F14)</f>
        <v>3</v>
      </c>
      <c r="G15" s="61"/>
      <c r="H15" s="61">
        <v>2300</v>
      </c>
      <c r="I15" s="61"/>
      <c r="J15" s="61">
        <f t="shared" si="0"/>
        <v>938400</v>
      </c>
    </row>
    <row r="16" spans="2:10" ht="14.25">
      <c r="B16" s="60">
        <f t="shared" si="2"/>
        <v>9</v>
      </c>
      <c r="C16" s="60">
        <f t="shared" si="1"/>
        <v>742321</v>
      </c>
      <c r="D16" s="59" t="s">
        <v>110</v>
      </c>
      <c r="E16" s="60">
        <v>136</v>
      </c>
      <c r="F16" s="60">
        <v>1</v>
      </c>
      <c r="G16" s="61"/>
      <c r="H16" s="61">
        <v>1850</v>
      </c>
      <c r="I16" s="61"/>
      <c r="J16" s="61">
        <f t="shared" si="0"/>
        <v>251600</v>
      </c>
    </row>
    <row r="17" spans="2:10" ht="14.25">
      <c r="B17" s="60">
        <f t="shared" si="2"/>
        <v>10</v>
      </c>
      <c r="C17" s="60">
        <f t="shared" si="1"/>
        <v>742321</v>
      </c>
      <c r="D17" s="59" t="s">
        <v>111</v>
      </c>
      <c r="E17" s="60">
        <v>120</v>
      </c>
      <c r="F17" s="60">
        <v>1</v>
      </c>
      <c r="G17" s="61"/>
      <c r="H17" s="61">
        <v>2300</v>
      </c>
      <c r="I17" s="61"/>
      <c r="J17" s="61">
        <f t="shared" si="0"/>
        <v>276000</v>
      </c>
    </row>
    <row r="18" spans="2:10" ht="14.25">
      <c r="B18" s="60">
        <f t="shared" si="2"/>
        <v>11</v>
      </c>
      <c r="C18" s="60">
        <f t="shared" si="1"/>
        <v>742321</v>
      </c>
      <c r="D18" s="59" t="s">
        <v>113</v>
      </c>
      <c r="E18" s="60">
        <v>82</v>
      </c>
      <c r="F18" s="60">
        <v>1</v>
      </c>
      <c r="G18" s="59"/>
      <c r="H18" s="61">
        <v>6000</v>
      </c>
      <c r="I18" s="61"/>
      <c r="J18" s="61">
        <f>SUM(E18*F18*H18)</f>
        <v>492000</v>
      </c>
    </row>
    <row r="19" spans="2:10" ht="15">
      <c r="B19" s="59"/>
      <c r="C19" s="63">
        <f t="shared" si="1"/>
        <v>742321</v>
      </c>
      <c r="D19" s="59"/>
      <c r="E19" s="154"/>
      <c r="F19" s="154"/>
      <c r="G19" s="154"/>
      <c r="H19" s="154"/>
      <c r="I19" s="62">
        <f>SUM(I8:I18)</f>
        <v>1929400</v>
      </c>
      <c r="J19" s="62">
        <f>SUM(J8:J18)</f>
        <v>14020550</v>
      </c>
    </row>
    <row r="21" spans="2:9" ht="15">
      <c r="B21" s="57"/>
      <c r="C21" s="57"/>
      <c r="D21" s="153" t="s">
        <v>209</v>
      </c>
      <c r="E21" s="153"/>
      <c r="F21" s="153"/>
      <c r="G21" s="153"/>
      <c r="H21" s="153"/>
      <c r="I21" s="153"/>
    </row>
    <row r="22" spans="2:4" ht="15">
      <c r="B22" s="57"/>
      <c r="C22" s="57"/>
      <c r="D22" s="58"/>
    </row>
    <row r="23" spans="2:10" ht="14.25">
      <c r="B23" s="155" t="s">
        <v>114</v>
      </c>
      <c r="C23" s="155" t="s">
        <v>116</v>
      </c>
      <c r="D23" s="155" t="s">
        <v>3</v>
      </c>
      <c r="E23" s="154" t="s">
        <v>115</v>
      </c>
      <c r="F23" s="154"/>
      <c r="G23" s="154" t="s">
        <v>102</v>
      </c>
      <c r="H23" s="154"/>
      <c r="I23" s="154" t="s">
        <v>105</v>
      </c>
      <c r="J23" s="154"/>
    </row>
    <row r="24" spans="2:10" ht="14.25">
      <c r="B24" s="155"/>
      <c r="C24" s="155"/>
      <c r="D24" s="155"/>
      <c r="E24" s="64" t="s">
        <v>100</v>
      </c>
      <c r="F24" s="64" t="s">
        <v>101</v>
      </c>
      <c r="G24" s="64" t="s">
        <v>103</v>
      </c>
      <c r="H24" s="64" t="s">
        <v>104</v>
      </c>
      <c r="I24" s="64" t="s">
        <v>100</v>
      </c>
      <c r="J24" s="64" t="s">
        <v>101</v>
      </c>
    </row>
    <row r="25" spans="2:10" ht="14.25">
      <c r="B25" s="60">
        <v>1</v>
      </c>
      <c r="C25" s="60"/>
      <c r="D25" s="60">
        <v>2</v>
      </c>
      <c r="E25" s="60">
        <v>3</v>
      </c>
      <c r="F25" s="60">
        <v>4</v>
      </c>
      <c r="G25" s="60">
        <v>5</v>
      </c>
      <c r="H25" s="60">
        <v>6</v>
      </c>
      <c r="I25" s="60" t="s">
        <v>106</v>
      </c>
      <c r="J25" s="60" t="s">
        <v>107</v>
      </c>
    </row>
    <row r="26" spans="2:10" ht="14.25">
      <c r="B26" s="60">
        <v>1</v>
      </c>
      <c r="C26" s="60">
        <v>742321</v>
      </c>
      <c r="D26" s="59" t="s">
        <v>98</v>
      </c>
      <c r="E26" s="66">
        <v>55</v>
      </c>
      <c r="F26" s="60">
        <v>17</v>
      </c>
      <c r="G26" s="61">
        <v>3300</v>
      </c>
      <c r="H26" s="61">
        <v>650</v>
      </c>
      <c r="I26" s="61">
        <f>SUM(E26*G26)</f>
        <v>181500</v>
      </c>
      <c r="J26" s="61">
        <f>SUM(E26*F26*H26)</f>
        <v>607750</v>
      </c>
    </row>
    <row r="27" spans="2:10" ht="14.25">
      <c r="B27" s="60">
        <f>SUM(B26+1)</f>
        <v>2</v>
      </c>
      <c r="C27" s="60">
        <f>SUM(C26)</f>
        <v>742321</v>
      </c>
      <c r="D27" s="59" t="s">
        <v>97</v>
      </c>
      <c r="E27" s="66">
        <v>160</v>
      </c>
      <c r="F27" s="60">
        <v>24</v>
      </c>
      <c r="G27" s="61">
        <v>3300</v>
      </c>
      <c r="H27" s="61">
        <v>650</v>
      </c>
      <c r="I27" s="61">
        <f>SUM(E27*G27)</f>
        <v>528000</v>
      </c>
      <c r="J27" s="61">
        <f>SUM(E27*F27*H27)</f>
        <v>2496000</v>
      </c>
    </row>
    <row r="28" spans="2:10" ht="14.25">
      <c r="B28" s="60">
        <f>SUM(B27+1)</f>
        <v>3</v>
      </c>
      <c r="C28" s="60">
        <f aca="true" t="shared" si="3" ref="C28:C37">SUM(C27)</f>
        <v>742321</v>
      </c>
      <c r="D28" s="59" t="s">
        <v>99</v>
      </c>
      <c r="E28" s="66">
        <v>25</v>
      </c>
      <c r="F28" s="60">
        <v>15</v>
      </c>
      <c r="G28" s="61">
        <v>3300</v>
      </c>
      <c r="H28" s="61">
        <v>1650</v>
      </c>
      <c r="I28" s="61">
        <f>SUM(E28*G28)</f>
        <v>82500</v>
      </c>
      <c r="J28" s="61">
        <f>SUM(E28*F28*H28)</f>
        <v>618750</v>
      </c>
    </row>
    <row r="29" spans="2:10" ht="14.25">
      <c r="B29" s="60">
        <f aca="true" t="shared" si="4" ref="B29:B36">SUM(B28+1)</f>
        <v>4</v>
      </c>
      <c r="C29" s="60">
        <f t="shared" si="3"/>
        <v>742321</v>
      </c>
      <c r="D29" s="59" t="s">
        <v>112</v>
      </c>
      <c r="E29" s="66">
        <f aca="true" t="shared" si="5" ref="E29:E36">SUM(E11*0.4)</f>
        <v>22.400000000000002</v>
      </c>
      <c r="F29" s="60"/>
      <c r="G29" s="61">
        <v>1100</v>
      </c>
      <c r="H29" s="61"/>
      <c r="I29" s="61">
        <f>SUM(E29*G29)</f>
        <v>24640.000000000004</v>
      </c>
      <c r="J29" s="61"/>
    </row>
    <row r="30" spans="2:10" ht="14.25">
      <c r="B30" s="60">
        <f t="shared" si="4"/>
        <v>5</v>
      </c>
      <c r="C30" s="60">
        <f t="shared" si="3"/>
        <v>742321</v>
      </c>
      <c r="D30" s="59" t="s">
        <v>108</v>
      </c>
      <c r="E30" s="66">
        <f t="shared" si="5"/>
        <v>172</v>
      </c>
      <c r="F30" s="60">
        <v>3</v>
      </c>
      <c r="G30" s="61"/>
      <c r="H30" s="61">
        <v>750</v>
      </c>
      <c r="I30" s="61"/>
      <c r="J30" s="61">
        <f aca="true" t="shared" si="6" ref="J30:J36">SUM(E30*F30*H30)</f>
        <v>387000</v>
      </c>
    </row>
    <row r="31" spans="2:10" ht="14.25">
      <c r="B31" s="60">
        <f t="shared" si="4"/>
        <v>6</v>
      </c>
      <c r="C31" s="60">
        <f t="shared" si="3"/>
        <v>742321</v>
      </c>
      <c r="D31" s="59" t="s">
        <v>108</v>
      </c>
      <c r="E31" s="66">
        <f t="shared" si="5"/>
        <v>54.400000000000006</v>
      </c>
      <c r="F31" s="60">
        <v>3</v>
      </c>
      <c r="G31" s="61"/>
      <c r="H31" s="61">
        <v>1850</v>
      </c>
      <c r="I31" s="61"/>
      <c r="J31" s="61">
        <f t="shared" si="6"/>
        <v>301920.00000000006</v>
      </c>
    </row>
    <row r="32" spans="2:10" ht="14.25">
      <c r="B32" s="60">
        <f t="shared" si="4"/>
        <v>7</v>
      </c>
      <c r="C32" s="60">
        <f t="shared" si="3"/>
        <v>742321</v>
      </c>
      <c r="D32" s="59" t="s">
        <v>109</v>
      </c>
      <c r="E32" s="66">
        <f t="shared" si="5"/>
        <v>172</v>
      </c>
      <c r="F32" s="60">
        <v>3</v>
      </c>
      <c r="G32" s="61"/>
      <c r="H32" s="61">
        <v>1000</v>
      </c>
      <c r="I32" s="61"/>
      <c r="J32" s="61">
        <f t="shared" si="6"/>
        <v>516000</v>
      </c>
    </row>
    <row r="33" spans="2:10" ht="14.25">
      <c r="B33" s="60">
        <f t="shared" si="4"/>
        <v>8</v>
      </c>
      <c r="C33" s="60">
        <f t="shared" si="3"/>
        <v>742321</v>
      </c>
      <c r="D33" s="59" t="s">
        <v>109</v>
      </c>
      <c r="E33" s="66">
        <f t="shared" si="5"/>
        <v>54.400000000000006</v>
      </c>
      <c r="F33" s="60">
        <f>SUM(F32)</f>
        <v>3</v>
      </c>
      <c r="G33" s="61"/>
      <c r="H33" s="61">
        <v>2300</v>
      </c>
      <c r="I33" s="61"/>
      <c r="J33" s="61">
        <f t="shared" si="6"/>
        <v>375360.00000000006</v>
      </c>
    </row>
    <row r="34" spans="2:10" ht="14.25">
      <c r="B34" s="60">
        <f t="shared" si="4"/>
        <v>9</v>
      </c>
      <c r="C34" s="60">
        <f t="shared" si="3"/>
        <v>742321</v>
      </c>
      <c r="D34" s="59" t="s">
        <v>110</v>
      </c>
      <c r="E34" s="66">
        <f t="shared" si="5"/>
        <v>54.400000000000006</v>
      </c>
      <c r="F34" s="60">
        <v>1</v>
      </c>
      <c r="G34" s="61"/>
      <c r="H34" s="61">
        <v>1850</v>
      </c>
      <c r="I34" s="61"/>
      <c r="J34" s="61">
        <f t="shared" si="6"/>
        <v>100640.00000000001</v>
      </c>
    </row>
    <row r="35" spans="2:10" ht="14.25">
      <c r="B35" s="60">
        <f t="shared" si="4"/>
        <v>10</v>
      </c>
      <c r="C35" s="60">
        <f t="shared" si="3"/>
        <v>742321</v>
      </c>
      <c r="D35" s="59" t="s">
        <v>111</v>
      </c>
      <c r="E35" s="66">
        <f t="shared" si="5"/>
        <v>48</v>
      </c>
      <c r="F35" s="60">
        <v>1</v>
      </c>
      <c r="G35" s="61"/>
      <c r="H35" s="61">
        <v>2300</v>
      </c>
      <c r="I35" s="61"/>
      <c r="J35" s="61">
        <f t="shared" si="6"/>
        <v>110400</v>
      </c>
    </row>
    <row r="36" spans="2:10" ht="14.25">
      <c r="B36" s="60">
        <f t="shared" si="4"/>
        <v>11</v>
      </c>
      <c r="C36" s="60">
        <f t="shared" si="3"/>
        <v>742321</v>
      </c>
      <c r="D36" s="72" t="s">
        <v>113</v>
      </c>
      <c r="E36" s="66">
        <f t="shared" si="5"/>
        <v>32.800000000000004</v>
      </c>
      <c r="F36" s="73">
        <v>1</v>
      </c>
      <c r="G36" s="72"/>
      <c r="H36" s="74">
        <v>6000</v>
      </c>
      <c r="I36" s="61"/>
      <c r="J36" s="61">
        <f t="shared" si="6"/>
        <v>196800.00000000003</v>
      </c>
    </row>
    <row r="37" spans="2:10" ht="15">
      <c r="B37" s="59"/>
      <c r="C37" s="70">
        <f t="shared" si="3"/>
        <v>742321</v>
      </c>
      <c r="D37" s="70" t="s">
        <v>123</v>
      </c>
      <c r="E37" s="93">
        <f>SUM(E25:E36)</f>
        <v>853.3999999999999</v>
      </c>
      <c r="F37" s="91"/>
      <c r="G37" s="91"/>
      <c r="H37" s="92"/>
      <c r="I37" s="71">
        <f>SUM(I26:I36)</f>
        <v>816640</v>
      </c>
      <c r="J37" s="62">
        <f>SUM(J26:J36)</f>
        <v>5710620</v>
      </c>
    </row>
    <row r="38" ht="14.25">
      <c r="E38" s="56">
        <v>9</v>
      </c>
    </row>
    <row r="39" spans="5:10" ht="14.25">
      <c r="E39" s="56">
        <v>100</v>
      </c>
      <c r="J39" s="56">
        <f>SUM(J37/1.179)</f>
        <v>4843613.231552162</v>
      </c>
    </row>
    <row r="40" ht="14.25">
      <c r="E40" s="56">
        <f>SUM(E37*E38*E39)</f>
        <v>768059.9999999999</v>
      </c>
    </row>
    <row r="42" spans="4:8" ht="15">
      <c r="D42" s="153" t="s">
        <v>124</v>
      </c>
      <c r="E42" s="153"/>
      <c r="F42" s="153"/>
      <c r="G42" s="153"/>
      <c r="H42" s="153"/>
    </row>
    <row r="44" spans="2:10" ht="34.5" customHeight="1">
      <c r="B44" s="155" t="s">
        <v>114</v>
      </c>
      <c r="C44" s="155" t="s">
        <v>116</v>
      </c>
      <c r="D44" s="155" t="s">
        <v>3</v>
      </c>
      <c r="E44" s="69" t="s">
        <v>121</v>
      </c>
      <c r="F44" s="65" t="s">
        <v>120</v>
      </c>
      <c r="G44" s="69" t="s">
        <v>122</v>
      </c>
      <c r="H44" s="69" t="s">
        <v>105</v>
      </c>
      <c r="I44" s="68"/>
      <c r="J44" s="68"/>
    </row>
    <row r="45" spans="2:10" ht="14.25">
      <c r="B45" s="155"/>
      <c r="C45" s="155"/>
      <c r="D45" s="155"/>
      <c r="E45" s="60"/>
      <c r="F45" s="60"/>
      <c r="G45" s="61">
        <v>1500</v>
      </c>
      <c r="H45" s="61"/>
      <c r="I45" s="67"/>
      <c r="J45" s="67">
        <f>SUM(J37)</f>
        <v>5710620</v>
      </c>
    </row>
    <row r="46" spans="2:10" ht="14.25">
      <c r="B46" s="60">
        <v>1</v>
      </c>
      <c r="C46" s="60">
        <v>742122</v>
      </c>
      <c r="D46" s="59" t="s">
        <v>118</v>
      </c>
      <c r="E46" s="60">
        <v>32</v>
      </c>
      <c r="F46" s="60">
        <v>2</v>
      </c>
      <c r="G46" s="61">
        <v>1800</v>
      </c>
      <c r="H46" s="61">
        <f aca="true" t="shared" si="7" ref="H46:H52">SUM(E46*F46*G46)</f>
        <v>115200</v>
      </c>
      <c r="I46" s="67"/>
      <c r="J46" s="67">
        <f>SUM(I37)</f>
        <v>816640</v>
      </c>
    </row>
    <row r="47" spans="2:10" ht="14.25">
      <c r="B47" s="60">
        <f>SUM(B46)+1</f>
        <v>2</v>
      </c>
      <c r="C47" s="60">
        <f>SUM(C46)</f>
        <v>742122</v>
      </c>
      <c r="D47" s="59" t="s">
        <v>150</v>
      </c>
      <c r="E47" s="60">
        <v>32</v>
      </c>
      <c r="F47" s="60">
        <v>3</v>
      </c>
      <c r="G47" s="61">
        <f>SUM(G46)</f>
        <v>1800</v>
      </c>
      <c r="H47" s="61">
        <f t="shared" si="7"/>
        <v>172800</v>
      </c>
      <c r="I47" s="67"/>
      <c r="J47" s="67">
        <f>SUM(E40)</f>
        <v>768059.9999999999</v>
      </c>
    </row>
    <row r="48" spans="2:10" ht="14.25">
      <c r="B48" s="73">
        <v>3</v>
      </c>
      <c r="C48" s="73">
        <v>742122</v>
      </c>
      <c r="D48" s="72" t="s">
        <v>119</v>
      </c>
      <c r="E48" s="73">
        <v>32</v>
      </c>
      <c r="F48" s="73">
        <v>2</v>
      </c>
      <c r="G48" s="74">
        <v>1800</v>
      </c>
      <c r="H48" s="74">
        <f t="shared" si="7"/>
        <v>115200</v>
      </c>
      <c r="I48" s="67"/>
      <c r="J48" s="67">
        <f>SUM(J45:J47)</f>
        <v>7295320</v>
      </c>
    </row>
    <row r="49" spans="2:10" ht="14.25">
      <c r="B49" s="60">
        <v>5</v>
      </c>
      <c r="C49" s="60">
        <v>742122</v>
      </c>
      <c r="D49" s="59" t="s">
        <v>131</v>
      </c>
      <c r="E49" s="60">
        <v>32</v>
      </c>
      <c r="F49" s="60">
        <v>3</v>
      </c>
      <c r="G49" s="61">
        <v>1800</v>
      </c>
      <c r="H49" s="61">
        <f t="shared" si="7"/>
        <v>172800</v>
      </c>
      <c r="I49" s="80"/>
      <c r="J49" s="67"/>
    </row>
    <row r="50" spans="2:10" ht="14.25">
      <c r="B50" s="75">
        <v>6</v>
      </c>
      <c r="C50" s="75">
        <v>742122</v>
      </c>
      <c r="D50" s="59" t="s">
        <v>149</v>
      </c>
      <c r="E50" s="60">
        <v>17</v>
      </c>
      <c r="F50" s="60">
        <v>1</v>
      </c>
      <c r="G50" s="61">
        <v>1800</v>
      </c>
      <c r="H50" s="79">
        <f t="shared" si="7"/>
        <v>30600</v>
      </c>
      <c r="I50" s="80"/>
      <c r="J50" s="67"/>
    </row>
    <row r="51" spans="2:10" ht="14.25">
      <c r="B51" s="75">
        <v>7</v>
      </c>
      <c r="C51" s="75">
        <v>742122</v>
      </c>
      <c r="D51" s="59" t="s">
        <v>151</v>
      </c>
      <c r="E51" s="77">
        <v>13</v>
      </c>
      <c r="F51" s="77">
        <v>1</v>
      </c>
      <c r="G51" s="78">
        <v>1800</v>
      </c>
      <c r="H51" s="79">
        <f t="shared" si="7"/>
        <v>23400</v>
      </c>
      <c r="I51" s="80"/>
      <c r="J51" s="67"/>
    </row>
    <row r="52" spans="2:10" ht="14.25">
      <c r="B52" s="75">
        <v>8</v>
      </c>
      <c r="C52" s="75">
        <f>SUM(C48)</f>
        <v>742122</v>
      </c>
      <c r="D52" s="76" t="s">
        <v>210</v>
      </c>
      <c r="E52" s="60">
        <v>13</v>
      </c>
      <c r="F52" s="60">
        <v>1</v>
      </c>
      <c r="G52" s="61">
        <f>SUM(G48)</f>
        <v>1800</v>
      </c>
      <c r="H52" s="79">
        <f t="shared" si="7"/>
        <v>23400</v>
      </c>
      <c r="I52" s="67"/>
      <c r="J52" s="67">
        <f>SUM(J46:J47)</f>
        <v>1584700</v>
      </c>
    </row>
    <row r="53" spans="2:8" ht="15">
      <c r="B53" s="59"/>
      <c r="C53" s="70">
        <f>SUM(C52)</f>
        <v>742122</v>
      </c>
      <c r="D53" s="70" t="s">
        <v>123</v>
      </c>
      <c r="E53" s="156"/>
      <c r="F53" s="156"/>
      <c r="G53" s="157"/>
      <c r="H53" s="71">
        <f>SUM(H45:H52)</f>
        <v>653400</v>
      </c>
    </row>
    <row r="56" spans="3:10" ht="14.25">
      <c r="C56" s="152" t="s">
        <v>133</v>
      </c>
      <c r="D56" s="152"/>
      <c r="E56" s="152"/>
      <c r="F56" s="152"/>
      <c r="G56" s="152"/>
      <c r="H56" s="152"/>
      <c r="I56" s="152"/>
      <c r="J56" s="152"/>
    </row>
    <row r="57" spans="3:10" ht="14.25">
      <c r="C57" s="152" t="s">
        <v>134</v>
      </c>
      <c r="D57" s="152"/>
      <c r="E57" s="152"/>
      <c r="F57" s="152"/>
      <c r="G57" s="152"/>
      <c r="H57" s="152"/>
      <c r="I57" s="152"/>
      <c r="J57" s="152"/>
    </row>
    <row r="59" spans="2:10" ht="15">
      <c r="B59" s="151" t="s">
        <v>135</v>
      </c>
      <c r="C59" s="151"/>
      <c r="D59" s="151"/>
      <c r="E59" s="151"/>
      <c r="F59" s="151"/>
      <c r="G59" s="151"/>
      <c r="H59" s="151"/>
      <c r="I59" s="151"/>
      <c r="J59" s="62">
        <f>SUM(J37+I37+E40+H53)</f>
        <v>7948720</v>
      </c>
    </row>
    <row r="63" ht="14.25">
      <c r="J63" s="67">
        <f>SUM(J39)</f>
        <v>4843613.231552162</v>
      </c>
    </row>
    <row r="64" spans="10:11" ht="14.25">
      <c r="J64" s="67">
        <f>SUM(K64/1.179)</f>
        <v>305343.51145038166</v>
      </c>
      <c r="K64" s="56">
        <v>360000</v>
      </c>
    </row>
    <row r="65" spans="10:11" ht="14.25">
      <c r="J65" s="67">
        <f>SUM(K65/1.179)</f>
        <v>305343.51145038166</v>
      </c>
      <c r="K65" s="56">
        <v>360000</v>
      </c>
    </row>
    <row r="66" ht="14.25">
      <c r="J66" s="67">
        <f>SUM(J63:J65)</f>
        <v>5454300.254452926</v>
      </c>
    </row>
    <row r="67" spans="9:10" ht="15">
      <c r="I67" s="56">
        <f>SUM(J67/J59)</f>
        <v>0.8090132750933484</v>
      </c>
      <c r="J67" s="106">
        <f>SUM(J66*1.179)</f>
        <v>6430620</v>
      </c>
    </row>
  </sheetData>
  <sheetProtection/>
  <mergeCells count="24">
    <mergeCell ref="D42:H42"/>
    <mergeCell ref="E53:G53"/>
    <mergeCell ref="B44:B45"/>
    <mergeCell ref="C44:C45"/>
    <mergeCell ref="D44:D45"/>
    <mergeCell ref="C5:C6"/>
    <mergeCell ref="D3:I3"/>
    <mergeCell ref="D21:I21"/>
    <mergeCell ref="B23:B24"/>
    <mergeCell ref="C23:C24"/>
    <mergeCell ref="D23:D24"/>
    <mergeCell ref="E23:F23"/>
    <mergeCell ref="G23:H23"/>
    <mergeCell ref="I23:J23"/>
    <mergeCell ref="B59:I59"/>
    <mergeCell ref="C57:J57"/>
    <mergeCell ref="C56:J56"/>
    <mergeCell ref="B1:J1"/>
    <mergeCell ref="E19:H19"/>
    <mergeCell ref="E5:F5"/>
    <mergeCell ref="G5:H5"/>
    <mergeCell ref="I5:J5"/>
    <mergeCell ref="D5:D6"/>
    <mergeCell ref="B5:B6"/>
  </mergeCells>
  <printOptions/>
  <pageMargins left="0.75" right="0.75" top="0.31" bottom="0.24" header="0.1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2019-01-23T09:57:08Z</cp:lastPrinted>
  <dcterms:created xsi:type="dcterms:W3CDTF">1996-10-14T23:33:28Z</dcterms:created>
  <dcterms:modified xsi:type="dcterms:W3CDTF">2019-01-23T10:00:53Z</dcterms:modified>
  <cp:category/>
  <cp:version/>
  <cp:contentType/>
  <cp:contentStatus/>
</cp:coreProperties>
</file>